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30" windowWidth="7290" windowHeight="8475" tabRatio="642" firstSheet="13" activeTab="14"/>
  </bookViews>
  <sheets>
    <sheet name="Bevételek" sheetId="1" r:id="rId1"/>
    <sheet name="Kiadások" sheetId="2" r:id="rId2"/>
    <sheet name="3 éves pénzügyi terv" sheetId="3" r:id="rId3"/>
    <sheet name="felhalmozási kiadások" sheetId="4" r:id="rId4"/>
    <sheet name="közvetett támogatások" sheetId="5" r:id="rId5"/>
    <sheet name="többéves kihatás" sheetId="6" r:id="rId6"/>
    <sheet name="EU-s programok" sheetId="7" r:id="rId7"/>
    <sheet name="létszám" sheetId="8" r:id="rId8"/>
    <sheet name="céltartalék" sheetId="9" r:id="rId9"/>
    <sheet name="átadott pénzeszköz" sheetId="10" r:id="rId10"/>
    <sheet name="ütemterv" sheetId="11" r:id="rId11"/>
    <sheet name="mérleg" sheetId="12" r:id="rId12"/>
    <sheet name="bevételek bemutatása" sheetId="13" r:id="rId13"/>
    <sheet name="állami támogatás" sheetId="14" r:id="rId14"/>
    <sheet name="hivatal részletes ktvetése" sheetId="15" r:id="rId15"/>
    <sheet name="Ellátottak juttatásai" sheetId="16" r:id="rId16"/>
    <sheet name="Kötelező és önként v. fel." sheetId="17" r:id="rId17"/>
    <sheet name="Munka2" sheetId="18" r:id="rId18"/>
    <sheet name="Munka3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<sst xmlns="http://schemas.openxmlformats.org/spreadsheetml/2006/main" count="776" uniqueCount="377">
  <si>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</si>
  <si>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</si>
  <si>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</si>
  <si>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</si>
  <si>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</si>
  <si>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</si>
  <si>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</si>
  <si>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</si>
  <si>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</si>
  <si>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</si>
  <si>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</si>
  <si>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</si>
  <si>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</si>
  <si>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</si>
  <si>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</si>
  <si>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</si>
  <si>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</si>
  <si>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</si>
  <si>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</si>
  <si>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 xml:space="preserve">K i m u t a t á s </t>
  </si>
  <si>
    <t>Megnevezés</t>
  </si>
  <si>
    <t>Összesen</t>
  </si>
  <si>
    <t>Mindösszesen</t>
  </si>
  <si>
    <t>részletezése</t>
  </si>
  <si>
    <t xml:space="preserve">                                                                                                                  ( e/Ft )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</si>
  <si>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</si>
  <si>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</si>
  <si>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</si>
  <si>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</si>
  <si>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</si>
  <si>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</si>
  <si>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</si>
  <si>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</si>
  <si>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</si>
  <si>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</si>
  <si>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</si>
  <si>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</si>
  <si>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</si>
  <si>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</si>
  <si>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</si>
  <si>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</si>
  <si>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</si>
  <si>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</si>
  <si>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</si>
  <si>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</si>
  <si>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</si>
  <si>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</si>
  <si>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</si>
  <si>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Közvetett támogatások  kimutatása</t>
  </si>
  <si>
    <t>Támogatás jogcíme</t>
  </si>
  <si>
    <t>k i m u t a t á s a</t>
  </si>
  <si>
    <t>Terv</t>
  </si>
  <si>
    <t>K I M U T A T Á S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</si>
  <si>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</si>
  <si>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</si>
  <si>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</si>
  <si>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</si>
  <si>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</si>
  <si>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</si>
  <si>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</si>
  <si>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</si>
  <si>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</si>
  <si>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</si>
  <si>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</si>
  <si>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</si>
  <si>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</si>
  <si>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</si>
  <si>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Felhalm.kiadás összesen</t>
  </si>
  <si>
    <t>Teljesítés</t>
  </si>
  <si>
    <t xml:space="preserve">Átadás célja </t>
  </si>
  <si>
    <t xml:space="preserve">Eredeti </t>
  </si>
  <si>
    <t xml:space="preserve">Mód. ei. </t>
  </si>
  <si>
    <t xml:space="preserve">I. 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</si>
  <si>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</si>
  <si>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</si>
  <si>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</si>
  <si>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</si>
  <si>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</si>
  <si>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</si>
  <si>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</si>
  <si>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>Működési bevételek részletezése</t>
  </si>
  <si>
    <t>eredeti</t>
  </si>
  <si>
    <t>Mód.I.</t>
  </si>
  <si>
    <t>Mód.II.</t>
  </si>
  <si>
    <t>Mód.III.</t>
  </si>
  <si>
    <t>jogcíme</t>
  </si>
  <si>
    <t>ÁFA bevételek és visszatérítések</t>
  </si>
  <si>
    <t>ÁFA bevétel</t>
  </si>
  <si>
    <t>Pénzeszközátadás és támogatás értékű kiadások</t>
  </si>
  <si>
    <t>Több éves kihatással járó feladatok</t>
  </si>
  <si>
    <t>Létszám/ fő</t>
  </si>
  <si>
    <t>Pénzeszköz átadás, egyéb támogatás</t>
  </si>
  <si>
    <t>Egyéb saját bevétele</t>
  </si>
  <si>
    <t>Szociális étkeztetés</t>
  </si>
  <si>
    <t>Falugondnokok Duna-Tisza közi Egyesülete</t>
  </si>
  <si>
    <t>Homokhátsági Regionális Hulladékgazdálkodási</t>
  </si>
  <si>
    <t>Települési Önkormányzatok Országos Szövetsége</t>
  </si>
  <si>
    <t>Vakáció Kht. Támogatás</t>
  </si>
  <si>
    <t xml:space="preserve">Dologi kiadások                              </t>
  </si>
  <si>
    <t>Program neve</t>
  </si>
  <si>
    <t xml:space="preserve">Működési célú átadás    </t>
  </si>
  <si>
    <t>Kiadás összesen:</t>
  </si>
  <si>
    <t>Harkakötöny Község Önkormányzata</t>
  </si>
  <si>
    <t>Gép Károlyné Díj</t>
  </si>
  <si>
    <t>Halastó bérlet</t>
  </si>
  <si>
    <t>Helységbérlet</t>
  </si>
  <si>
    <t>Fénymásolási költség</t>
  </si>
  <si>
    <t>Közfoglalkoztatás</t>
  </si>
  <si>
    <t>Összeg</t>
  </si>
  <si>
    <t>Céltartalék megnevezése</t>
  </si>
  <si>
    <t>Mindösszesen:</t>
  </si>
  <si>
    <t xml:space="preserve">Az Európai Uniós forrásból finanszírozott támogatással megvalósuló programok, projektek </t>
  </si>
  <si>
    <t>Kiadások összesen:</t>
  </si>
  <si>
    <t>Harkakötöny Község Önkormányzata  céltartalékainak kimutatása</t>
  </si>
  <si>
    <t>Rezsi költség</t>
  </si>
  <si>
    <t>Helységek , eszközök hasznosításából származó bevételből nyújtott kedvezmény, mentesség összege (Háziorvosi alapellátás )</t>
  </si>
  <si>
    <t>Kiadás</t>
  </si>
  <si>
    <t>Működési költségvetés</t>
  </si>
  <si>
    <t>Felhalmozási költségvetés</t>
  </si>
  <si>
    <t>Közvilágítás ( kötelező feladat )</t>
  </si>
  <si>
    <t>Háziorvosi alapellátás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</si>
  <si>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</si>
  <si>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</si>
  <si>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</si>
  <si>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</si>
  <si>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Könyvtári szolgáltatások (kötelező feladat )</t>
  </si>
  <si>
    <t>Iskolai intézményi étkeztetés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</si>
  <si>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</si>
  <si>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</si>
  <si>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</si>
  <si>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</si>
  <si>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</si>
  <si>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</si>
  <si>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</si>
  <si>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</si>
  <si>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</si>
  <si>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</si>
  <si>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</si>
  <si>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</si>
  <si>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</si>
  <si>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</si>
  <si>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</si>
  <si>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</si>
  <si>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</si>
  <si>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</si>
  <si>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</si>
  <si>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</si>
  <si>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</si>
  <si>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</si>
  <si>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 xml:space="preserve">a helyi önkormányzat nevében végzett beruházások, felújítások </t>
  </si>
  <si>
    <t>kiadásairól beruházásonként, felújításonként</t>
  </si>
  <si>
    <t>Ellátottak térítési díjának, kártérítésének méltányossági alapon történő elengedésének összege:</t>
  </si>
  <si>
    <t>Egyéb nyújtott kedvezmény vagy kölcsön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</si>
  <si>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</si>
  <si>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</si>
  <si>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Igazgatási tevékenység</t>
  </si>
  <si>
    <t>Könyvtári szolgáltatások</t>
  </si>
  <si>
    <t>Önkormányzat összesen:</t>
  </si>
  <si>
    <t>Egyéb működési clú kiadások</t>
  </si>
  <si>
    <t>Civil szervvezetek támogatása   /önként vállalt feladat/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</si>
  <si>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</si>
  <si>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</si>
  <si>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</si>
  <si>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</si>
  <si>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</si>
  <si>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</si>
  <si>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</si>
  <si>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 xml:space="preserve">Központi ügyeleti díj </t>
  </si>
  <si>
    <t>Központi irányítás költsége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</si>
  <si>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</si>
  <si>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</si>
  <si>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</si>
  <si>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</si>
  <si>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</si>
  <si>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</si>
  <si>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</si>
  <si>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</si>
  <si>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</si>
  <si>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</si>
  <si>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Az önkormányzat létszámösszetételéről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</si>
  <si>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</si>
  <si>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</si>
  <si>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</si>
  <si>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</si>
  <si>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</si>
  <si>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</si>
  <si>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</si>
  <si>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</si>
  <si>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</si>
  <si>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</si>
  <si>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</si>
  <si>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</si>
  <si>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 xml:space="preserve">Mindösszesen: </t>
  </si>
  <si>
    <t xml:space="preserve">Százszorszépföld Egyesület </t>
  </si>
  <si>
    <t>Kamatbevételek</t>
  </si>
  <si>
    <t>Felhalmozáci  célú támogatások államháztartáson belülről</t>
  </si>
  <si>
    <t>Egyéb felhalmozási  célú támogatások bevételei államháztartáson belülről</t>
  </si>
  <si>
    <t>Belterületi út felújítása</t>
  </si>
  <si>
    <t>Szociális Szolgáltató Központ működtetése</t>
  </si>
  <si>
    <t>Tagdíj</t>
  </si>
  <si>
    <t>Közterülethasználati díj</t>
  </si>
  <si>
    <t>Kamatbevétel</t>
  </si>
  <si>
    <t>Egyéb működési bevétel</t>
  </si>
  <si>
    <t xml:space="preserve">Iparűzési adó </t>
  </si>
  <si>
    <t xml:space="preserve">                           </t>
  </si>
  <si>
    <t>pénzügyi terv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</si>
  <si>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</si>
  <si>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</si>
  <si>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</si>
  <si>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Család és nővédelmi egészségügyi gondozás</t>
  </si>
  <si>
    <t>Támogatásértékű bevétel</t>
  </si>
  <si>
    <t>Önkormányzati Ingatlan vásárlás</t>
  </si>
  <si>
    <t>Ingatlanok beszerzése, létesítése</t>
  </si>
  <si>
    <t>Egyéb tárgyi eszközök beszerzése létesítése-Közfoglalkoztatás</t>
  </si>
  <si>
    <t>Egyéb tárgyi eszközök beszerzése, létesítése</t>
  </si>
  <si>
    <t xml:space="preserve">Közutak üzemeltetése, fenntartása </t>
  </si>
  <si>
    <t>Felső-Bácska Vidékfejlesztési Egyesület</t>
  </si>
  <si>
    <t>Összesen:</t>
  </si>
  <si>
    <t>Forint</t>
  </si>
  <si>
    <t>Eredeti</t>
  </si>
  <si>
    <t xml:space="preserve"> Forint</t>
  </si>
  <si>
    <t>Bevételi előirányzat                                                                                  Forint</t>
  </si>
  <si>
    <t>Ellátottak pénzbeli juttatásai                                                            Forint</t>
  </si>
  <si>
    <t>Kimutatás az önkormányzat által a lakosságnak juttatott támogatásokról, szociális, rászorultsági jellegű ellátásokról</t>
  </si>
  <si>
    <t>Bevételek összesen :</t>
  </si>
  <si>
    <t>Kiadások összesen :</t>
  </si>
  <si>
    <t>Külterületi út felújítása</t>
  </si>
  <si>
    <t>Köztemető-fenntartás és működtetés</t>
  </si>
  <si>
    <t xml:space="preserve"> Ingtlanok felújítása - Külterületi út felújítása</t>
  </si>
  <si>
    <t>Egyéb tárgyi eszközök beszerzése létesítése-Közutak üzemeltetése, fenntartása</t>
  </si>
  <si>
    <t>Egyéb tárgyi eszközök beszerzése, létesítése- Köztemető-fenntartás és működtetés</t>
  </si>
  <si>
    <t>Ingatlanok felújítása -Könyvtári szolgáltatások</t>
  </si>
  <si>
    <t>Működési és Közhatalmi bevétel</t>
  </si>
  <si>
    <t>Önkormányzatok és önkormányzati hivatalok jogalkotó és általános igazgatási tevékenysége ( kötelező feladat )</t>
  </si>
  <si>
    <t>Köztemető-fenntartás és - működtetés (kötelező feladat )</t>
  </si>
  <si>
    <t>Közutak, hidak, alagutak üzemeltetése, fenntartása üzemeltetése fenntartása (kötelező feladat )</t>
  </si>
  <si>
    <t>Munkahelyi étkeztetés köznevelési intézményben (önként vállalt feladat )</t>
  </si>
  <si>
    <t>Közművelődés - közösségi és társadalmi részvétel fejlesztése  (kötelező feladat)</t>
  </si>
  <si>
    <t>Zöldterület-kezelés (kötelező feladat)</t>
  </si>
  <si>
    <t>Köztemető fenntartással kapcsolatos feladatok támogatása</t>
  </si>
  <si>
    <t>Polgármesteri illetmény támogatása</t>
  </si>
  <si>
    <t>Települési önkormányzatok nyilvános könyvtári és a közművelődési feladatainak támogatása</t>
  </si>
  <si>
    <t>Humán kapacitások fejlesztése a kiskunhalasi járásban                    EFOP-3.9.2-16-2017-00004</t>
  </si>
  <si>
    <t>Humán szolgáltatások fejlesztése térségi szemléletben                     EFOP-1.5.3-16-2017-00011</t>
  </si>
  <si>
    <t>Munkáltatót terhelő járulékok</t>
  </si>
  <si>
    <t>EFOP-3.9.2-16-2017-00004 Humán kapacitások fejlesztése a kiskunhalasi járásban (önként vállalt feladat)</t>
  </si>
  <si>
    <t>EFOP-1.5.3-16-2017-00011 Humán szolgáltatások fejlesztése a kiskunhalasi járásban- Esélyteremtés a humán szolgáltatásokban (önként vállalt feladat)</t>
  </si>
  <si>
    <t xml:space="preserve">EFOP-3.9.2-16-2017-00004 Humán kapacitások fejlesztése a kiskunhalasi járásban </t>
  </si>
  <si>
    <t xml:space="preserve">EFOP-1.5.3-16-2017-00011 Humán szolgáltatások fejlesztése a kiskunhalasi járásban- Esélyteremtés a humán szolgáltatásokban </t>
  </si>
  <si>
    <t>Egyéb nem intézményi ellátások</t>
  </si>
  <si>
    <t>Helyi lakásfenntartási támogatás</t>
  </si>
  <si>
    <t xml:space="preserve">Települési támogatás </t>
  </si>
  <si>
    <t>Tanyagondnoki szolgáltatás (önként vállalt feladat)</t>
  </si>
  <si>
    <t>Család- és nővédelmi egészségügyi gondozás /védőnő/ kötelező feladat</t>
  </si>
  <si>
    <t>Ifjúság-egészségügyi gondozás / gyermekorvos / (kötelező feladat )</t>
  </si>
  <si>
    <t>Egyéb tárgyi eszköz beszerzése- EFOP-3.9.2.16-2017-00004</t>
  </si>
  <si>
    <t xml:space="preserve"> Ingtlanok felújítása - Belterületi utak felújítása</t>
  </si>
  <si>
    <t>Felhalmozási célú önkormányzati támogatások</t>
  </si>
  <si>
    <t>Ingatlanok felújítása</t>
  </si>
  <si>
    <t>Fejezeti kezelésű előirányzatok EU-s programok és azok hazai társfinanszírozása</t>
  </si>
  <si>
    <t>2019. év</t>
  </si>
  <si>
    <t>2020. év</t>
  </si>
  <si>
    <t>Működési célú kötelező feladatok</t>
  </si>
  <si>
    <t>Átadott pénz</t>
  </si>
  <si>
    <t xml:space="preserve">Személyi juttatások </t>
  </si>
  <si>
    <t xml:space="preserve">Dologi kiadások </t>
  </si>
  <si>
    <t>Működési célú pénzeszköz átadás</t>
  </si>
  <si>
    <t>Város-és Községgazdálkodási feladatok</t>
  </si>
  <si>
    <t>Közvilágítás</t>
  </si>
  <si>
    <t>Igazgatási feladatok</t>
  </si>
  <si>
    <t xml:space="preserve">Család- és nővédelmi egészségügyi gondozás </t>
  </si>
  <si>
    <t>Háziorvosi alapellátás</t>
  </si>
  <si>
    <t xml:space="preserve">Ifjúság-egészségügyi gondozás </t>
  </si>
  <si>
    <t xml:space="preserve">Köztemető-fenntartás és működtetés </t>
  </si>
  <si>
    <t>Fogorvosi alapellátás</t>
  </si>
  <si>
    <t>Közutak üzemeltetése fenntartása</t>
  </si>
  <si>
    <t xml:space="preserve">Szabadidősport-tevékenység és támogatása </t>
  </si>
  <si>
    <t xml:space="preserve">Zöldterület-kezelés </t>
  </si>
  <si>
    <t xml:space="preserve">Működési célú kötelező feladatok összesen: </t>
  </si>
  <si>
    <t>Önként vállalt működési feladatok</t>
  </si>
  <si>
    <t>Működési célú pénzeszközátadás önként vállalt feladatokhoz</t>
  </si>
  <si>
    <t>Tanyagondnoki szolgáltatás</t>
  </si>
  <si>
    <t>Intézményen kívüli gyermekétkeztetés</t>
  </si>
  <si>
    <t>Önként vállalt működési feladatok összesen:</t>
  </si>
  <si>
    <t>Kötelező és önként vállalt működési feladatok összesen:</t>
  </si>
  <si>
    <t>Felhalmozási célú kötelező feladatok</t>
  </si>
  <si>
    <t>Informatikai eszközök beszerzése</t>
  </si>
  <si>
    <t>Ingatlan vásárlás</t>
  </si>
  <si>
    <t>Ingatlan felújítás</t>
  </si>
  <si>
    <t>Egyéb tárgyi eszköz beszerzése, létesítése</t>
  </si>
  <si>
    <t>Felhalmozási célú kötelező feladatok összesen:</t>
  </si>
  <si>
    <t>Felhalmozási célú önként vállalt feladatok összesen:</t>
  </si>
  <si>
    <t>Egyéb tárgyi eszköz beszerzése</t>
  </si>
  <si>
    <t xml:space="preserve">Működési célú kötelező feladatok </t>
  </si>
  <si>
    <t>Központi költségvetési támogatás</t>
  </si>
  <si>
    <t>Egyéb működési célú támogatások bevételei áht.belülről</t>
  </si>
  <si>
    <t>Egyéb felhalmozási célú támogatások bevételei áht. belülről</t>
  </si>
  <si>
    <t>Költségvetési bevételek</t>
  </si>
  <si>
    <t xml:space="preserve">Igazgatás </t>
  </si>
  <si>
    <t>Háziorvos ellátás</t>
  </si>
  <si>
    <t>Köztemető- fenntartás és működtetés</t>
  </si>
  <si>
    <t>Közutak üzemeltetése</t>
  </si>
  <si>
    <t>Zöldterület-kezelés</t>
  </si>
  <si>
    <t>Értékesítési és forgalmi adók</t>
  </si>
  <si>
    <t>Működési célú pénzmaradvány, Lekötött bankbetét</t>
  </si>
  <si>
    <t>Működési célú kötelező feladatok összesen:</t>
  </si>
  <si>
    <t>Kötelező és önként vállalt  működési feladatok összesen:</t>
  </si>
  <si>
    <t>Kötelező és önként vállalt felhalmozási feladatok összesen:</t>
  </si>
  <si>
    <t xml:space="preserve">Államigazgatási feladatok: </t>
  </si>
  <si>
    <t>Munkahelyi étkeztetés</t>
  </si>
  <si>
    <t>Közművelődés- közösségi és társadalmi részvétel fejlesztése</t>
  </si>
  <si>
    <t>EFOP-3.9.2-16-2017-000004 Projekt</t>
  </si>
  <si>
    <t>EFOP-1.5.3-16-2017-00011 Projekt</t>
  </si>
  <si>
    <t>EFOP-3.9.2-16-2017-00004</t>
  </si>
  <si>
    <t>EFOP-1.5.3-16-2017-00011</t>
  </si>
  <si>
    <t xml:space="preserve">Kötelező és önként vállalt felhalmozási célú feladatok összesen: </t>
  </si>
  <si>
    <t>Kötelező és önként vállalt feladatok összesen:</t>
  </si>
  <si>
    <t>Állami támotatás-önkormányzati hozzájárulás</t>
  </si>
  <si>
    <t>Első lakáshozjutási támogatás    8 fő x 100.000</t>
  </si>
  <si>
    <t>Az önkormányzati vagyonnal való gazdálkodással kapcsolatos feladatok  (kötelező feladat)</t>
  </si>
  <si>
    <t xml:space="preserve">           Felújítás</t>
  </si>
  <si>
    <t>Étkezési térítési díj</t>
  </si>
  <si>
    <t>Áfa bevétel</t>
  </si>
  <si>
    <t>Harkakötönyi Önkormányzati Konyha</t>
  </si>
  <si>
    <t>Növénytermesztéssel, állattenyésztéssel és kapcsolódó szolgáltatásokkal összefüggő feladatok ellátása (önként vállalt)</t>
  </si>
  <si>
    <t>Finanszírozási kiadás</t>
  </si>
  <si>
    <t xml:space="preserve">Önkormányzat és Önkormányzati Konyha bevételek összesen: </t>
  </si>
  <si>
    <t>Központi, irányítószervi támogatás</t>
  </si>
  <si>
    <t>Központi, irányítószervi támogatás folyósítása</t>
  </si>
  <si>
    <t>2021. év</t>
  </si>
  <si>
    <t xml:space="preserve">Önkormányzati fejlesztések pályázat- önerő része </t>
  </si>
  <si>
    <t>Külterületi út felújítása - önerő része</t>
  </si>
  <si>
    <t>Önkormányzati fejlesztések pályázat - Belterületi út felújítása</t>
  </si>
  <si>
    <t>Bel,- és Külterületi utak karbantartása</t>
  </si>
  <si>
    <t>Mezőgazdasági támogatás-                           ( Tanyafejlesztési Program )</t>
  </si>
  <si>
    <t xml:space="preserve">Mezőgazdasági támogatás-                           ( Tanyafejlesztési Program ) Önerő </t>
  </si>
  <si>
    <t>Önkormányzati ingatlanok felújítása- TOP pályázat</t>
  </si>
  <si>
    <t>Mezőgazdasági támogatás</t>
  </si>
  <si>
    <t>Polgármesteri Hivatal és Művelődési Ház energetikai felújítása         - TOP-3.2.1-16-BK1-2017-00045</t>
  </si>
  <si>
    <t xml:space="preserve">Külterületi helyi közutak fejlesztése - Vidékfejlesztési Program </t>
  </si>
  <si>
    <t>2019.</t>
  </si>
  <si>
    <t>Ingatlanok felújítása-Önkormányzati ingatlanok felújítása - TOP pályázat</t>
  </si>
  <si>
    <t>Egyéb tárgyi eszköz beszerzése- EFOP-1.5.3-16-2017-00011</t>
  </si>
  <si>
    <t>Egyéb tárgyi eszközök beszerzése</t>
  </si>
  <si>
    <t>Egyéb tárgyi eszközök beszerzése létesítése-Mezőgazdasági támogatás</t>
  </si>
  <si>
    <t>Létszámösszetétel</t>
  </si>
  <si>
    <t xml:space="preserve">Gyermekétkeztetés köznevelési intézményben </t>
  </si>
  <si>
    <t xml:space="preserve">Egyes szociális pénzbeli és természetbeni ellátások, támogatások </t>
  </si>
  <si>
    <t>Tanyafejlesztési porgram</t>
  </si>
  <si>
    <t xml:space="preserve">Önkormányzati vagyonnal való gazdálkodással kapcsolatos feladatok </t>
  </si>
  <si>
    <t>Az önkormányzati vagyonnal való gazdálkodással kapcsolatos feladatok</t>
  </si>
  <si>
    <t>Tanyfejlesztési program</t>
  </si>
  <si>
    <t>Növénytermesztéssel állattenyésztéssel és kapcsolódó szolgáltatásokkal összefüggő feladatok ellátása</t>
  </si>
  <si>
    <t xml:space="preserve">Harkakötöny Község Önkormányzatának 2019. évi kiadási és bevételi előrányzatainak kötelező feladatok, önként vállalt feladatok és államigazgatási feladatok szerinti bontása </t>
  </si>
  <si>
    <t>2019. évi előirányzat</t>
  </si>
  <si>
    <t>Harkakötöny Község Önkormányzat  2019. évi költségvetés</t>
  </si>
  <si>
    <t>Szabadidősport- (rekreációs sport - ) tevékenység és támogatása (önként vállalt feladat )</t>
  </si>
  <si>
    <t xml:space="preserve">Egyes szociális pénzbeki és természetbeni ellátások, támogatások (kötelező feladat) </t>
  </si>
  <si>
    <t>Gyermekétkeztetés köznevelési intézményben            ( kötelező  feladat )</t>
  </si>
  <si>
    <t>Központi, irányítószervi támogatással csökkentett bevételek összesen:</t>
  </si>
  <si>
    <t>Központi, irányítószervi támogatás folyósításának összegével csökkentett kiadások összesen:</t>
  </si>
  <si>
    <t xml:space="preserve">                                        </t>
  </si>
  <si>
    <t xml:space="preserve">              4/2019.(II.26.)   Ktsz. rendelet 3.sz. melléklete</t>
  </si>
  <si>
    <t>4/2019. (II.26.) Kt.sz.rendelet 4.sz. melléklete</t>
  </si>
  <si>
    <t>4/2019.  (II.26.) Kt.sz.rendelet  5.sz. melléklete</t>
  </si>
  <si>
    <t>4/2019. (II.26.) Kt.sz.rendelet  6.sz. melléklete</t>
  </si>
  <si>
    <t>4/2019.(II.26.) Kt.sz.rendelet  8. sz. melléklete</t>
  </si>
  <si>
    <t>4/2019. (II.26. Kt.sz.rendelet 9 .sz. melléklete</t>
  </si>
  <si>
    <t>4/2019.(II.26.) Kt.sz.rendelet  10.sz. melléklete</t>
  </si>
  <si>
    <r>
      <t xml:space="preserve"> 4</t>
    </r>
    <r>
      <rPr>
        <sz val="10"/>
        <rFont val="Times New Roman"/>
        <family val="1"/>
      </rPr>
      <t>/2019.(II.26.) Kt.sz.rendelet 11. sz. melléklete</t>
    </r>
  </si>
  <si>
    <r>
      <t xml:space="preserve"> 4</t>
    </r>
    <r>
      <rPr>
        <sz val="10"/>
        <rFont val="Times New Roman"/>
        <family val="1"/>
      </rPr>
      <t>/2019.(II.26.) Kt.sz.rendelet 11.sz. melléklete</t>
    </r>
  </si>
  <si>
    <t>4/2019.(II.26.) Kt.sz.rendelet  12.sz. melléklete</t>
  </si>
  <si>
    <r>
      <t xml:space="preserve">4 </t>
    </r>
    <r>
      <rPr>
        <sz val="8"/>
        <rFont val="Times New Roman"/>
        <family val="1"/>
      </rPr>
      <t>/2019.(II.26.) Kt.sz.rendelet 13. sz. melléklete</t>
    </r>
  </si>
  <si>
    <r>
      <t xml:space="preserve">   4 </t>
    </r>
    <r>
      <rPr>
        <sz val="8"/>
        <rFont val="Times New Roman"/>
        <family val="1"/>
      </rPr>
      <t>/2019.(II.26.) Kt.sz.rendelet  14. sz. melléklete</t>
    </r>
  </si>
  <si>
    <r>
      <t xml:space="preserve">  4</t>
    </r>
    <r>
      <rPr>
        <sz val="8"/>
        <rFont val="Times New Roman"/>
        <family val="1"/>
      </rPr>
      <t>/2019.(II.26.) Kt.sz.rendelet  15. sz. melléklete</t>
    </r>
  </si>
  <si>
    <r>
      <t xml:space="preserve">4 </t>
    </r>
    <r>
      <rPr>
        <sz val="8"/>
        <rFont val="Times New Roman"/>
        <family val="1"/>
      </rPr>
      <t>/2019.(II.26.) Kt.sz.rendelet  16.sz. melléklete</t>
    </r>
  </si>
  <si>
    <t xml:space="preserve">4/2019. ( II.26.) Kt. sz. rendelet 15/a. számú melléklete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</si>
</sst>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  <numFmt numFmtId="182" formatCode="[$¥€-2]\ #\ ##,000_);[Red]\([$€-2]\ #\ ##,000\)"/>
    <numFmt numFmtId="183" formatCode="[$-40E]yyyy\.\ mmmm\ d\."/>
  </numFmts>
  <fonts count="10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43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b/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31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5"/>
      <name val="Arial"/>
      <family val="2"/>
    </font>
    <font>
      <sz val="10"/>
      <color theme="9" tint="-0.4999699890613556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3" tint="0.7999799847602844"/>
      <name val="Arial"/>
      <family val="2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indent="3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right" indent="3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19" xfId="0" applyFont="1" applyFill="1" applyBorder="1" applyAlignment="1">
      <alignment vertical="top" wrapText="1"/>
    </xf>
    <xf numFmtId="0" fontId="24" fillId="35" borderId="20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23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3" fontId="1" fillId="33" borderId="32" xfId="0" applyNumberFormat="1" applyFont="1" applyFill="1" applyBorder="1" applyAlignment="1">
      <alignment horizontal="right" vertical="top" wrapText="1"/>
    </xf>
    <xf numFmtId="0" fontId="0" fillId="0" borderId="33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25" fillId="0" borderId="36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3" fontId="8" fillId="0" borderId="26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13" xfId="0" applyFont="1" applyBorder="1" applyAlignment="1" applyProtection="1">
      <alignment/>
      <protection locked="0"/>
    </xf>
    <xf numFmtId="0" fontId="27" fillId="0" borderId="0" xfId="0" applyFont="1" applyAlignment="1">
      <alignment vertical="top" wrapText="1"/>
    </xf>
    <xf numFmtId="0" fontId="6" fillId="0" borderId="3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3" fontId="1" fillId="33" borderId="40" xfId="0" applyNumberFormat="1" applyFont="1" applyFill="1" applyBorder="1" applyAlignment="1">
      <alignment horizontal="center" vertical="top" wrapText="1"/>
    </xf>
    <xf numFmtId="3" fontId="8" fillId="33" borderId="37" xfId="0" applyNumberFormat="1" applyFont="1" applyFill="1" applyBorder="1" applyAlignment="1">
      <alignment horizontal="center" vertical="top" wrapText="1"/>
    </xf>
    <xf numFmtId="3" fontId="1" fillId="36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" fontId="8" fillId="0" borderId="26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8" fillId="0" borderId="42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3" fontId="2" fillId="0" borderId="43" xfId="0" applyNumberFormat="1" applyFont="1" applyBorder="1" applyAlignment="1">
      <alignment horizontal="right" vertical="top" wrapText="1"/>
    </xf>
    <xf numFmtId="0" fontId="21" fillId="0" borderId="28" xfId="0" applyFont="1" applyBorder="1" applyAlignment="1" applyProtection="1">
      <alignment/>
      <protection locked="0"/>
    </xf>
    <xf numFmtId="0" fontId="6" fillId="35" borderId="18" xfId="0" applyFont="1" applyFill="1" applyBorder="1" applyAlignment="1">
      <alignment vertical="top" wrapText="1"/>
    </xf>
    <xf numFmtId="0" fontId="30" fillId="0" borderId="33" xfId="0" applyFont="1" applyBorder="1" applyAlignment="1">
      <alignment/>
    </xf>
    <xf numFmtId="0" fontId="21" fillId="0" borderId="28" xfId="0" applyFont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44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26" xfId="0" applyFont="1" applyFill="1" applyBorder="1" applyAlignment="1">
      <alignment horizontal="right" vertical="top" wrapText="1"/>
    </xf>
    <xf numFmtId="3" fontId="1" fillId="0" borderId="26" xfId="0" applyNumberFormat="1" applyFont="1" applyFill="1" applyBorder="1" applyAlignment="1">
      <alignment horizontal="right" vertical="top" wrapText="1"/>
    </xf>
    <xf numFmtId="0" fontId="1" fillId="0" borderId="45" xfId="0" applyFont="1" applyFill="1" applyBorder="1" applyAlignment="1">
      <alignment horizontal="right" vertical="top" wrapText="1"/>
    </xf>
    <xf numFmtId="0" fontId="1" fillId="0" borderId="46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8" fillId="0" borderId="47" xfId="0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0" fontId="2" fillId="0" borderId="49" xfId="0" applyFont="1" applyBorder="1" applyAlignment="1">
      <alignment horizontal="right" vertical="top" wrapText="1"/>
    </xf>
    <xf numFmtId="3" fontId="1" fillId="33" borderId="28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3" fontId="2" fillId="35" borderId="43" xfId="0" applyNumberFormat="1" applyFont="1" applyFill="1" applyBorder="1" applyAlignment="1">
      <alignment horizontal="right" vertical="top" wrapText="1"/>
    </xf>
    <xf numFmtId="0" fontId="30" fillId="0" borderId="35" xfId="0" applyFont="1" applyBorder="1" applyAlignment="1">
      <alignment/>
    </xf>
    <xf numFmtId="0" fontId="22" fillId="34" borderId="35" xfId="0" applyFont="1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28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3" fontId="8" fillId="33" borderId="28" xfId="0" applyNumberFormat="1" applyFont="1" applyFill="1" applyBorder="1" applyAlignment="1">
      <alignment horizontal="center" vertical="top" wrapText="1"/>
    </xf>
    <xf numFmtId="3" fontId="1" fillId="35" borderId="35" xfId="0" applyNumberFormat="1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vertical="top" wrapText="1"/>
    </xf>
    <xf numFmtId="3" fontId="6" fillId="35" borderId="35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35" xfId="0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15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33" borderId="5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horizontal="center" vertical="top" wrapText="1"/>
    </xf>
    <xf numFmtId="3" fontId="35" fillId="33" borderId="13" xfId="0" applyNumberFormat="1" applyFont="1" applyFill="1" applyBorder="1" applyAlignment="1">
      <alignment horizontal="center" vertical="top" wrapText="1"/>
    </xf>
    <xf numFmtId="3" fontId="35" fillId="33" borderId="49" xfId="0" applyNumberFormat="1" applyFont="1" applyFill="1" applyBorder="1" applyAlignment="1">
      <alignment horizontal="center" vertical="top" wrapText="1"/>
    </xf>
    <xf numFmtId="3" fontId="35" fillId="33" borderId="35" xfId="0" applyNumberFormat="1" applyFont="1" applyFill="1" applyBorder="1" applyAlignment="1">
      <alignment horizontal="center" vertical="top" wrapText="1"/>
    </xf>
    <xf numFmtId="0" fontId="35" fillId="33" borderId="51" xfId="0" applyFont="1" applyFill="1" applyBorder="1" applyAlignment="1">
      <alignment horizontal="center" vertical="top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5" fillId="33" borderId="52" xfId="0" applyNumberFormat="1" applyFont="1" applyFill="1" applyBorder="1" applyAlignment="1">
      <alignment horizontal="center" vertical="top" wrapText="1"/>
    </xf>
    <xf numFmtId="3" fontId="37" fillId="0" borderId="35" xfId="0" applyNumberFormat="1" applyFont="1" applyBorder="1" applyAlignment="1">
      <alignment horizontal="right" vertical="top" wrapText="1"/>
    </xf>
    <xf numFmtId="3" fontId="37" fillId="0" borderId="49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26" fillId="0" borderId="10" xfId="0" applyFont="1" applyBorder="1" applyAlignment="1">
      <alignment horizontal="right" vertical="top" wrapText="1"/>
    </xf>
    <xf numFmtId="0" fontId="26" fillId="0" borderId="35" xfId="0" applyFont="1" applyBorder="1" applyAlignment="1">
      <alignment horizontal="right" vertical="top" wrapText="1"/>
    </xf>
    <xf numFmtId="3" fontId="26" fillId="34" borderId="35" xfId="0" applyNumberFormat="1" applyFont="1" applyFill="1" applyBorder="1" applyAlignment="1">
      <alignment horizontal="right" vertical="top" wrapText="1"/>
    </xf>
    <xf numFmtId="3" fontId="26" fillId="34" borderId="49" xfId="0" applyNumberFormat="1" applyFont="1" applyFill="1" applyBorder="1" applyAlignment="1">
      <alignment horizontal="right" vertical="top" wrapText="1"/>
    </xf>
    <xf numFmtId="0" fontId="0" fillId="0" borderId="35" xfId="0" applyFont="1" applyBorder="1" applyAlignment="1">
      <alignment/>
    </xf>
    <xf numFmtId="0" fontId="26" fillId="0" borderId="48" xfId="0" applyFont="1" applyBorder="1" applyAlignment="1">
      <alignment horizontal="left" vertical="top" wrapText="1"/>
    </xf>
    <xf numFmtId="3" fontId="26" fillId="35" borderId="35" xfId="0" applyNumberFormat="1" applyFont="1" applyFill="1" applyBorder="1" applyAlignment="1">
      <alignment horizontal="right" vertical="top" wrapText="1"/>
    </xf>
    <xf numFmtId="3" fontId="26" fillId="35" borderId="49" xfId="0" applyNumberFormat="1" applyFont="1" applyFill="1" applyBorder="1" applyAlignment="1">
      <alignment horizontal="right" vertical="top" wrapText="1"/>
    </xf>
    <xf numFmtId="3" fontId="26" fillId="0" borderId="35" xfId="0" applyNumberFormat="1" applyFont="1" applyBorder="1" applyAlignment="1">
      <alignment horizontal="right" vertical="top" wrapText="1"/>
    </xf>
    <xf numFmtId="3" fontId="26" fillId="0" borderId="49" xfId="0" applyNumberFormat="1" applyFont="1" applyBorder="1" applyAlignment="1">
      <alignment horizontal="right" vertical="top" wrapText="1"/>
    </xf>
    <xf numFmtId="3" fontId="35" fillId="0" borderId="53" xfId="0" applyNumberFormat="1" applyFont="1" applyBorder="1" applyAlignment="1">
      <alignment horizontal="right" vertical="top" wrapText="1"/>
    </xf>
    <xf numFmtId="3" fontId="35" fillId="0" borderId="54" xfId="0" applyNumberFormat="1" applyFont="1" applyBorder="1" applyAlignment="1">
      <alignment horizontal="right" vertical="top" wrapText="1"/>
    </xf>
    <xf numFmtId="3" fontId="35" fillId="0" borderId="35" xfId="0" applyNumberFormat="1" applyFont="1" applyBorder="1" applyAlignment="1">
      <alignment horizontal="right" vertical="top" wrapText="1"/>
    </xf>
    <xf numFmtId="3" fontId="26" fillId="0" borderId="35" xfId="0" applyNumberFormat="1" applyFont="1" applyBorder="1" applyAlignment="1" applyProtection="1">
      <alignment horizontal="right" vertical="top" wrapText="1"/>
      <protection locked="0"/>
    </xf>
    <xf numFmtId="3" fontId="26" fillId="0" borderId="49" xfId="0" applyNumberFormat="1" applyFont="1" applyBorder="1" applyAlignment="1" applyProtection="1">
      <alignment horizontal="right" vertical="top" wrapText="1"/>
      <protection locked="0"/>
    </xf>
    <xf numFmtId="3" fontId="26" fillId="34" borderId="35" xfId="0" applyNumberFormat="1" applyFont="1" applyFill="1" applyBorder="1" applyAlignment="1">
      <alignment vertical="top" wrapText="1"/>
    </xf>
    <xf numFmtId="3" fontId="26" fillId="35" borderId="35" xfId="0" applyNumberFormat="1" applyFont="1" applyFill="1" applyBorder="1" applyAlignment="1" applyProtection="1">
      <alignment horizontal="right" vertical="top" wrapText="1"/>
      <protection locked="0"/>
    </xf>
    <xf numFmtId="0" fontId="26" fillId="0" borderId="55" xfId="0" applyFont="1" applyBorder="1" applyAlignment="1">
      <alignment horizontal="right" vertical="top" wrapText="1"/>
    </xf>
    <xf numFmtId="0" fontId="26" fillId="0" borderId="56" xfId="0" applyFont="1" applyBorder="1" applyAlignment="1">
      <alignment horizontal="right" vertical="top" wrapText="1"/>
    </xf>
    <xf numFmtId="3" fontId="26" fillId="34" borderId="56" xfId="0" applyNumberFormat="1" applyFont="1" applyFill="1" applyBorder="1" applyAlignment="1" applyProtection="1">
      <alignment horizontal="right" vertical="top" wrapText="1"/>
      <protection locked="0"/>
    </xf>
    <xf numFmtId="3" fontId="26" fillId="0" borderId="56" xfId="0" applyNumberFormat="1" applyFont="1" applyBorder="1" applyAlignment="1" applyProtection="1">
      <alignment horizontal="right" vertical="top" wrapText="1"/>
      <protection locked="0"/>
    </xf>
    <xf numFmtId="3" fontId="26" fillId="0" borderId="57" xfId="0" applyNumberFormat="1" applyFont="1" applyBorder="1" applyAlignment="1" applyProtection="1">
      <alignment horizontal="right" vertical="top" wrapText="1"/>
      <protection locked="0"/>
    </xf>
    <xf numFmtId="3" fontId="26" fillId="34" borderId="35" xfId="0" applyNumberFormat="1" applyFont="1" applyFill="1" applyBorder="1" applyAlignment="1" applyProtection="1">
      <alignment horizontal="right" vertical="top" wrapText="1"/>
      <protection locked="0"/>
    </xf>
    <xf numFmtId="0" fontId="0" fillId="0" borderId="56" xfId="0" applyFont="1" applyBorder="1" applyAlignment="1">
      <alignment/>
    </xf>
    <xf numFmtId="0" fontId="26" fillId="0" borderId="57" xfId="0" applyFont="1" applyBorder="1" applyAlignment="1">
      <alignment horizontal="left" vertical="top" wrapText="1"/>
    </xf>
    <xf numFmtId="0" fontId="26" fillId="0" borderId="58" xfId="0" applyFont="1" applyBorder="1" applyAlignment="1">
      <alignment horizontal="left" vertical="top" wrapText="1"/>
    </xf>
    <xf numFmtId="0" fontId="26" fillId="0" borderId="59" xfId="0" applyFont="1" applyBorder="1" applyAlignment="1">
      <alignment horizontal="left" vertical="top" wrapText="1"/>
    </xf>
    <xf numFmtId="3" fontId="26" fillId="35" borderId="56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6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5" xfId="0" applyNumberFormat="1" applyFont="1" applyFill="1" applyBorder="1" applyAlignment="1" applyProtection="1">
      <alignment horizontal="right" vertical="top" wrapText="1"/>
      <protection locked="0"/>
    </xf>
    <xf numFmtId="3" fontId="35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30" fillId="34" borderId="35" xfId="0" applyFont="1" applyFill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61" xfId="0" applyFont="1" applyBorder="1" applyAlignment="1">
      <alignment/>
    </xf>
    <xf numFmtId="0" fontId="21" fillId="0" borderId="62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justify"/>
      <protection locked="0"/>
    </xf>
    <xf numFmtId="0" fontId="15" fillId="0" borderId="35" xfId="0" applyFont="1" applyBorder="1" applyAlignment="1">
      <alignment horizontal="left"/>
    </xf>
    <xf numFmtId="0" fontId="2" fillId="0" borderId="63" xfId="0" applyFont="1" applyBorder="1" applyAlignment="1">
      <alignment horizontal="right" vertical="top" wrapText="1"/>
    </xf>
    <xf numFmtId="0" fontId="2" fillId="35" borderId="63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15" fillId="0" borderId="35" xfId="0" applyFont="1" applyBorder="1" applyAlignment="1">
      <alignment/>
    </xf>
    <xf numFmtId="3" fontId="2" fillId="35" borderId="35" xfId="0" applyNumberFormat="1" applyFont="1" applyFill="1" applyBorder="1" applyAlignment="1">
      <alignment horizontal="center" vertical="top" wrapText="1"/>
    </xf>
    <xf numFmtId="3" fontId="1" fillId="33" borderId="35" xfId="0" applyNumberFormat="1" applyFont="1" applyFill="1" applyBorder="1" applyAlignment="1">
      <alignment horizontal="center" vertical="top" wrapText="1"/>
    </xf>
    <xf numFmtId="0" fontId="2" fillId="35" borderId="48" xfId="0" applyFont="1" applyFill="1" applyBorder="1" applyAlignment="1">
      <alignment vertical="top" wrapText="1"/>
    </xf>
    <xf numFmtId="0" fontId="2" fillId="35" borderId="35" xfId="0" applyFont="1" applyFill="1" applyBorder="1" applyAlignment="1">
      <alignment vertical="top" wrapText="1"/>
    </xf>
    <xf numFmtId="0" fontId="23" fillId="0" borderId="35" xfId="0" applyFont="1" applyBorder="1" applyAlignment="1">
      <alignment horizontal="right" vertical="top" wrapText="1"/>
    </xf>
    <xf numFmtId="0" fontId="2" fillId="0" borderId="35" xfId="0" applyFont="1" applyBorder="1" applyAlignment="1">
      <alignment vertical="top" wrapText="1"/>
    </xf>
    <xf numFmtId="0" fontId="2" fillId="35" borderId="35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1" fillId="0" borderId="56" xfId="0" applyNumberFormat="1" applyFont="1" applyBorder="1" applyAlignment="1" applyProtection="1">
      <alignment horizontal="right" vertical="top" wrapText="1"/>
      <protection locked="0"/>
    </xf>
    <xf numFmtId="0" fontId="24" fillId="35" borderId="45" xfId="0" applyFont="1" applyFill="1" applyBorder="1" applyAlignment="1">
      <alignment vertical="top" wrapText="1"/>
    </xf>
    <xf numFmtId="0" fontId="20" fillId="0" borderId="64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top" wrapText="1"/>
    </xf>
    <xf numFmtId="3" fontId="1" fillId="33" borderId="52" xfId="0" applyNumberFormat="1" applyFont="1" applyFill="1" applyBorder="1" applyAlignment="1">
      <alignment horizontal="center" vertical="top" wrapText="1"/>
    </xf>
    <xf numFmtId="0" fontId="15" fillId="0" borderId="35" xfId="0" applyFont="1" applyBorder="1" applyAlignment="1">
      <alignment wrapText="1"/>
    </xf>
    <xf numFmtId="0" fontId="15" fillId="0" borderId="35" xfId="0" applyFont="1" applyBorder="1" applyAlignment="1">
      <alignment horizontal="left" wrapText="1"/>
    </xf>
    <xf numFmtId="0" fontId="22" fillId="0" borderId="65" xfId="0" applyFont="1" applyBorder="1" applyAlignment="1">
      <alignment/>
    </xf>
    <xf numFmtId="0" fontId="0" fillId="0" borderId="57" xfId="0" applyFont="1" applyBorder="1" applyAlignment="1">
      <alignment/>
    </xf>
    <xf numFmtId="3" fontId="11" fillId="35" borderId="35" xfId="0" applyNumberFormat="1" applyFont="1" applyFill="1" applyBorder="1" applyAlignment="1" applyProtection="1">
      <alignment horizontal="right" vertical="top" wrapText="1"/>
      <protection locked="0"/>
    </xf>
    <xf numFmtId="3" fontId="26" fillId="37" borderId="35" xfId="0" applyNumberFormat="1" applyFont="1" applyFill="1" applyBorder="1" applyAlignment="1" applyProtection="1">
      <alignment horizontal="right" vertical="top" wrapText="1"/>
      <protection locked="0"/>
    </xf>
    <xf numFmtId="0" fontId="1" fillId="37" borderId="35" xfId="0" applyFont="1" applyFill="1" applyBorder="1" applyAlignment="1">
      <alignment horizontal="left" vertical="top" wrapText="1"/>
    </xf>
    <xf numFmtId="3" fontId="2" fillId="37" borderId="35" xfId="0" applyNumberFormat="1" applyFont="1" applyFill="1" applyBorder="1" applyAlignment="1">
      <alignment horizontal="center" vertical="top" wrapText="1"/>
    </xf>
    <xf numFmtId="0" fontId="6" fillId="38" borderId="35" xfId="0" applyFont="1" applyFill="1" applyBorder="1" applyAlignment="1" applyProtection="1">
      <alignment horizontal="justify"/>
      <protection locked="0"/>
    </xf>
    <xf numFmtId="0" fontId="22" fillId="38" borderId="35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3" fontId="2" fillId="34" borderId="66" xfId="0" applyNumberFormat="1" applyFont="1" applyFill="1" applyBorder="1" applyAlignment="1">
      <alignment horizontal="right" vertical="top" wrapText="1"/>
    </xf>
    <xf numFmtId="3" fontId="2" fillId="35" borderId="66" xfId="0" applyNumberFormat="1" applyFont="1" applyFill="1" applyBorder="1" applyAlignment="1">
      <alignment horizontal="right" vertical="top" wrapText="1"/>
    </xf>
    <xf numFmtId="0" fontId="2" fillId="33" borderId="50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38" fillId="0" borderId="0" xfId="0" applyFont="1" applyBorder="1" applyAlignment="1">
      <alignment vertical="top" wrapText="1"/>
    </xf>
    <xf numFmtId="0" fontId="0" fillId="0" borderId="42" xfId="0" applyBorder="1" applyAlignment="1">
      <alignment wrapText="1"/>
    </xf>
    <xf numFmtId="0" fontId="2" fillId="37" borderId="18" xfId="0" applyFont="1" applyFill="1" applyBorder="1" applyAlignment="1">
      <alignment vertical="top" wrapText="1"/>
    </xf>
    <xf numFmtId="0" fontId="2" fillId="37" borderId="31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50" xfId="0" applyFont="1" applyFill="1" applyBorder="1" applyAlignment="1">
      <alignment horizontal="center" vertical="top" readingOrder="1"/>
    </xf>
    <xf numFmtId="0" fontId="1" fillId="33" borderId="68" xfId="0" applyFont="1" applyFill="1" applyBorder="1" applyAlignment="1">
      <alignment horizontal="center" vertical="top" readingOrder="1"/>
    </xf>
    <xf numFmtId="3" fontId="1" fillId="33" borderId="12" xfId="0" applyNumberFormat="1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5" xfId="0" applyFont="1" applyFill="1" applyBorder="1" applyAlignment="1">
      <alignment horizontal="center" vertical="top" readingOrder="1"/>
    </xf>
    <xf numFmtId="3" fontId="1" fillId="33" borderId="13" xfId="0" applyNumberFormat="1" applyFont="1" applyFill="1" applyBorder="1" applyAlignment="1">
      <alignment horizontal="center" vertical="top" readingOrder="1"/>
    </xf>
    <xf numFmtId="0" fontId="1" fillId="33" borderId="51" xfId="0" applyFont="1" applyFill="1" applyBorder="1" applyAlignment="1">
      <alignment horizontal="center" vertical="top" readingOrder="1"/>
    </xf>
    <xf numFmtId="0" fontId="1" fillId="33" borderId="69" xfId="0" applyFont="1" applyFill="1" applyBorder="1" applyAlignment="1">
      <alignment horizontal="center" vertical="top" readingOrder="1"/>
    </xf>
    <xf numFmtId="3" fontId="1" fillId="33" borderId="14" xfId="0" applyNumberFormat="1" applyFont="1" applyFill="1" applyBorder="1" applyAlignment="1">
      <alignment horizontal="center" vertical="top" readingOrder="1"/>
    </xf>
    <xf numFmtId="0" fontId="1" fillId="33" borderId="70" xfId="0" applyFont="1" applyFill="1" applyBorder="1" applyAlignment="1">
      <alignment vertical="top" readingOrder="1"/>
    </xf>
    <xf numFmtId="0" fontId="1" fillId="33" borderId="71" xfId="0" applyFont="1" applyFill="1" applyBorder="1" applyAlignment="1">
      <alignment vertical="top" readingOrder="1"/>
    </xf>
    <xf numFmtId="3" fontId="1" fillId="33" borderId="32" xfId="0" applyNumberFormat="1" applyFont="1" applyFill="1" applyBorder="1" applyAlignment="1">
      <alignment horizontal="right" vertical="top" readingOrder="1"/>
    </xf>
    <xf numFmtId="0" fontId="3" fillId="0" borderId="10" xfId="0" applyFont="1" applyBorder="1" applyAlignment="1">
      <alignment vertical="top" readingOrder="1"/>
    </xf>
    <xf numFmtId="0" fontId="3" fillId="0" borderId="35" xfId="0" applyFont="1" applyBorder="1" applyAlignment="1">
      <alignment vertical="top" readingOrder="1"/>
    </xf>
    <xf numFmtId="3" fontId="5" fillId="0" borderId="13" xfId="0" applyNumberFormat="1" applyFont="1" applyBorder="1" applyAlignment="1">
      <alignment horizontal="right"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5" xfId="0" applyFont="1" applyBorder="1" applyAlignment="1">
      <alignment horizontal="right" vertical="top" readingOrder="1"/>
    </xf>
    <xf numFmtId="0" fontId="2" fillId="0" borderId="49" xfId="0" applyFont="1" applyBorder="1" applyAlignment="1">
      <alignment horizontal="right" vertical="top" readingOrder="1"/>
    </xf>
    <xf numFmtId="0" fontId="5" fillId="34" borderId="35" xfId="0" applyFont="1" applyFill="1" applyBorder="1" applyAlignment="1">
      <alignment vertical="top" readingOrder="1"/>
    </xf>
    <xf numFmtId="3" fontId="2" fillId="34" borderId="13" xfId="0" applyNumberFormat="1" applyFont="1" applyFill="1" applyBorder="1" applyAlignment="1">
      <alignment horizontal="right" vertical="top" readingOrder="1"/>
    </xf>
    <xf numFmtId="0" fontId="2" fillId="35" borderId="35" xfId="0" applyFont="1" applyFill="1" applyBorder="1" applyAlignment="1">
      <alignment horizontal="left" vertical="top" readingOrder="1"/>
    </xf>
    <xf numFmtId="3" fontId="2" fillId="35" borderId="13" xfId="0" applyNumberFormat="1" applyFont="1" applyFill="1" applyBorder="1" applyAlignment="1">
      <alignment horizontal="right" vertical="top" readingOrder="1"/>
    </xf>
    <xf numFmtId="0" fontId="2" fillId="0" borderId="63" xfId="0" applyFont="1" applyBorder="1" applyAlignment="1">
      <alignment horizontal="right" vertical="top" readingOrder="1"/>
    </xf>
    <xf numFmtId="0" fontId="2" fillId="35" borderId="63" xfId="0" applyFont="1" applyFill="1" applyBorder="1" applyAlignment="1">
      <alignment horizontal="left" vertical="top" readingOrder="1"/>
    </xf>
    <xf numFmtId="0" fontId="2" fillId="35" borderId="48" xfId="0" applyFont="1" applyFill="1" applyBorder="1" applyAlignment="1">
      <alignment horizontal="left" vertical="top" readingOrder="1"/>
    </xf>
    <xf numFmtId="0" fontId="2" fillId="0" borderId="63" xfId="0" applyFont="1" applyBorder="1" applyAlignment="1">
      <alignment vertical="top" readingOrder="1"/>
    </xf>
    <xf numFmtId="0" fontId="2" fillId="0" borderId="63" xfId="0" applyFont="1" applyBorder="1" applyAlignment="1">
      <alignment horizontal="left" vertical="top" readingOrder="1"/>
    </xf>
    <xf numFmtId="0" fontId="2" fillId="0" borderId="48" xfId="0" applyFont="1" applyBorder="1" applyAlignment="1">
      <alignment horizontal="left" vertical="top" readingOrder="1"/>
    </xf>
    <xf numFmtId="0" fontId="2" fillId="0" borderId="35" xfId="0" applyFont="1" applyBorder="1" applyAlignment="1">
      <alignment horizontal="center" vertical="top" readingOrder="1"/>
    </xf>
    <xf numFmtId="0" fontId="2" fillId="0" borderId="49" xfId="0" applyFont="1" applyBorder="1" applyAlignment="1">
      <alignment horizontal="center" vertical="top" readingOrder="1"/>
    </xf>
    <xf numFmtId="0" fontId="5" fillId="34" borderId="49" xfId="0" applyFont="1" applyFill="1" applyBorder="1" applyAlignment="1">
      <alignment horizontal="left" vertical="top" readingOrder="1"/>
    </xf>
    <xf numFmtId="0" fontId="2" fillId="34" borderId="63" xfId="0" applyFont="1" applyFill="1" applyBorder="1" applyAlignment="1">
      <alignment horizontal="left" vertical="top" readingOrder="1"/>
    </xf>
    <xf numFmtId="0" fontId="2" fillId="34" borderId="48" xfId="0" applyFont="1" applyFill="1" applyBorder="1" applyAlignment="1">
      <alignment horizontal="left" vertical="top" readingOrder="1"/>
    </xf>
    <xf numFmtId="0" fontId="2" fillId="0" borderId="63" xfId="0" applyFont="1" applyBorder="1" applyAlignment="1">
      <alignment horizontal="center" vertical="top" readingOrder="1"/>
    </xf>
    <xf numFmtId="0" fontId="2" fillId="0" borderId="35" xfId="0" applyFont="1" applyBorder="1" applyAlignment="1">
      <alignment horizontal="left" vertical="top" readingOrder="1"/>
    </xf>
    <xf numFmtId="3" fontId="2" fillId="0" borderId="13" xfId="0" applyNumberFormat="1" applyFont="1" applyBorder="1" applyAlignment="1">
      <alignment horizontal="right" vertical="top" readingOrder="1"/>
    </xf>
    <xf numFmtId="0" fontId="2" fillId="0" borderId="48" xfId="0" applyFont="1" applyBorder="1" applyAlignment="1">
      <alignment horizontal="center" vertical="top" readingOrder="1"/>
    </xf>
    <xf numFmtId="0" fontId="2" fillId="35" borderId="49" xfId="0" applyFont="1" applyFill="1" applyBorder="1" applyAlignment="1">
      <alignment vertical="top" readingOrder="1"/>
    </xf>
    <xf numFmtId="0" fontId="2" fillId="35" borderId="63" xfId="0" applyFont="1" applyFill="1" applyBorder="1" applyAlignment="1">
      <alignment vertical="top" readingOrder="1"/>
    </xf>
    <xf numFmtId="0" fontId="2" fillId="0" borderId="49" xfId="0" applyFont="1" applyFill="1" applyBorder="1" applyAlignment="1">
      <alignment horizontal="left" vertical="top" readingOrder="1"/>
    </xf>
    <xf numFmtId="0" fontId="2" fillId="0" borderId="35" xfId="0" applyFont="1" applyFill="1" applyBorder="1" applyAlignment="1">
      <alignment horizontal="left" vertical="top" readingOrder="1"/>
    </xf>
    <xf numFmtId="0" fontId="2" fillId="0" borderId="63" xfId="0" applyFont="1" applyFill="1" applyBorder="1" applyAlignment="1">
      <alignment horizontal="left" vertical="top" readingOrder="1"/>
    </xf>
    <xf numFmtId="0" fontId="2" fillId="0" borderId="48" xfId="0" applyFont="1" applyFill="1" applyBorder="1" applyAlignment="1">
      <alignment horizontal="left" vertical="top" readingOrder="1"/>
    </xf>
    <xf numFmtId="3" fontId="2" fillId="0" borderId="13" xfId="0" applyNumberFormat="1" applyFont="1" applyFill="1" applyBorder="1" applyAlignment="1">
      <alignment horizontal="right" vertical="top" readingOrder="1"/>
    </xf>
    <xf numFmtId="0" fontId="5" fillId="34" borderId="35" xfId="0" applyFont="1" applyFill="1" applyBorder="1" applyAlignment="1">
      <alignment horizontal="left" vertical="top" readingOrder="1"/>
    </xf>
    <xf numFmtId="0" fontId="6" fillId="37" borderId="49" xfId="0" applyFont="1" applyFill="1" applyBorder="1" applyAlignment="1">
      <alignment horizontal="left" vertical="top" readingOrder="1"/>
    </xf>
    <xf numFmtId="0" fontId="6" fillId="37" borderId="63" xfId="0" applyFont="1" applyFill="1" applyBorder="1" applyAlignment="1">
      <alignment horizontal="left" vertical="top" readingOrder="1"/>
    </xf>
    <xf numFmtId="0" fontId="6" fillId="37" borderId="48" xfId="0" applyFont="1" applyFill="1" applyBorder="1" applyAlignment="1">
      <alignment horizontal="left" vertical="top" readingOrder="1"/>
    </xf>
    <xf numFmtId="0" fontId="5" fillId="34" borderId="63" xfId="0" applyFont="1" applyFill="1" applyBorder="1" applyAlignment="1">
      <alignment horizontal="left" vertical="top" readingOrder="1"/>
    </xf>
    <xf numFmtId="0" fontId="5" fillId="34" borderId="48" xfId="0" applyFont="1" applyFill="1" applyBorder="1" applyAlignment="1">
      <alignment horizontal="left" vertical="top" readingOrder="1"/>
    </xf>
    <xf numFmtId="3" fontId="2" fillId="37" borderId="13" xfId="0" applyNumberFormat="1" applyFont="1" applyFill="1" applyBorder="1" applyAlignment="1">
      <alignment horizontal="right" vertical="top" readingOrder="1"/>
    </xf>
    <xf numFmtId="0" fontId="2" fillId="35" borderId="49" xfId="0" applyFont="1" applyFill="1" applyBorder="1" applyAlignment="1">
      <alignment horizontal="left" vertical="top" readingOrder="1"/>
    </xf>
    <xf numFmtId="0" fontId="2" fillId="0" borderId="55" xfId="0" applyFont="1" applyBorder="1" applyAlignment="1">
      <alignment horizontal="right" vertical="top" readingOrder="1"/>
    </xf>
    <xf numFmtId="0" fontId="2" fillId="0" borderId="56" xfId="0" applyFont="1" applyBorder="1" applyAlignment="1">
      <alignment horizontal="right" vertical="top" readingOrder="1"/>
    </xf>
    <xf numFmtId="0" fontId="2" fillId="0" borderId="57" xfId="0" applyFont="1" applyBorder="1" applyAlignment="1">
      <alignment horizontal="right" vertical="top" readingOrder="1"/>
    </xf>
    <xf numFmtId="0" fontId="2" fillId="0" borderId="57" xfId="0" applyFont="1" applyBorder="1" applyAlignment="1">
      <alignment horizontal="right" vertical="top" wrapText="1"/>
    </xf>
    <xf numFmtId="0" fontId="2" fillId="0" borderId="58" xfId="0" applyFont="1" applyBorder="1" applyAlignment="1">
      <alignment horizontal="right" vertical="top" wrapText="1"/>
    </xf>
    <xf numFmtId="0" fontId="2" fillId="0" borderId="59" xfId="0" applyFont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1" fillId="0" borderId="72" xfId="0" applyFont="1" applyFill="1" applyBorder="1" applyAlignment="1">
      <alignment horizontal="center" vertical="center" wrapText="1"/>
    </xf>
    <xf numFmtId="3" fontId="1" fillId="33" borderId="73" xfId="0" applyNumberFormat="1" applyFont="1" applyFill="1" applyBorder="1" applyAlignment="1">
      <alignment horizontal="center" vertical="top" wrapText="1"/>
    </xf>
    <xf numFmtId="0" fontId="0" fillId="0" borderId="49" xfId="0" applyFont="1" applyBorder="1" applyAlignment="1">
      <alignment/>
    </xf>
    <xf numFmtId="3" fontId="35" fillId="0" borderId="49" xfId="0" applyNumberFormat="1" applyFont="1" applyBorder="1" applyAlignment="1">
      <alignment horizontal="right" vertical="top" wrapText="1"/>
    </xf>
    <xf numFmtId="3" fontId="26" fillId="35" borderId="4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49" xfId="0" applyNumberFormat="1" applyFont="1" applyFill="1" applyBorder="1" applyAlignment="1" applyProtection="1">
      <alignment horizontal="right" vertical="top" wrapText="1"/>
      <protection locked="0"/>
    </xf>
    <xf numFmtId="3" fontId="26" fillId="34" borderId="49" xfId="0" applyNumberFormat="1" applyFont="1" applyFill="1" applyBorder="1" applyAlignment="1" applyProtection="1">
      <alignment horizontal="right" vertical="top" wrapText="1"/>
      <protection locked="0"/>
    </xf>
    <xf numFmtId="0" fontId="30" fillId="34" borderId="49" xfId="0" applyFont="1" applyFill="1" applyBorder="1" applyAlignment="1">
      <alignment/>
    </xf>
    <xf numFmtId="0" fontId="30" fillId="0" borderId="49" xfId="0" applyFont="1" applyBorder="1" applyAlignment="1">
      <alignment/>
    </xf>
    <xf numFmtId="0" fontId="0" fillId="33" borderId="49" xfId="0" applyFill="1" applyBorder="1" applyAlignment="1">
      <alignment/>
    </xf>
    <xf numFmtId="0" fontId="22" fillId="34" borderId="49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vertical="top" wrapText="1"/>
    </xf>
    <xf numFmtId="3" fontId="26" fillId="38" borderId="56" xfId="0" applyNumberFormat="1" applyFont="1" applyFill="1" applyBorder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/>
    </xf>
    <xf numFmtId="3" fontId="26" fillId="38" borderId="35" xfId="0" applyNumberFormat="1" applyFont="1" applyFill="1" applyBorder="1" applyAlignment="1" applyProtection="1">
      <alignment horizontal="right" vertical="top" wrapText="1"/>
      <protection locked="0"/>
    </xf>
    <xf numFmtId="3" fontId="26" fillId="38" borderId="49" xfId="0" applyNumberFormat="1" applyFont="1" applyFill="1" applyBorder="1" applyAlignment="1" applyProtection="1">
      <alignment horizontal="right" vertical="top" wrapText="1"/>
      <protection locked="0"/>
    </xf>
    <xf numFmtId="3" fontId="30" fillId="34" borderId="35" xfId="0" applyNumberFormat="1" applyFont="1" applyFill="1" applyBorder="1" applyAlignment="1">
      <alignment/>
    </xf>
    <xf numFmtId="3" fontId="35" fillId="34" borderId="35" xfId="0" applyNumberFormat="1" applyFont="1" applyFill="1" applyBorder="1" applyAlignment="1">
      <alignment horizontal="right" vertical="top" wrapText="1"/>
    </xf>
    <xf numFmtId="3" fontId="2" fillId="0" borderId="66" xfId="0" applyNumberFormat="1" applyFont="1" applyBorder="1" applyAlignment="1">
      <alignment horizontal="right" vertical="top" wrapText="1"/>
    </xf>
    <xf numFmtId="0" fontId="6" fillId="10" borderId="35" xfId="0" applyFont="1" applyFill="1" applyBorder="1" applyAlignment="1">
      <alignment vertical="top" wrapText="1"/>
    </xf>
    <xf numFmtId="3" fontId="0" fillId="34" borderId="49" xfId="0" applyNumberFormat="1" applyFont="1" applyFill="1" applyBorder="1" applyAlignment="1">
      <alignment/>
    </xf>
    <xf numFmtId="0" fontId="0" fillId="12" borderId="35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2" borderId="10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36" xfId="0" applyBorder="1" applyAlignment="1">
      <alignment/>
    </xf>
    <xf numFmtId="0" fontId="8" fillId="12" borderId="35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top" wrapText="1"/>
    </xf>
    <xf numFmtId="0" fontId="1" fillId="12" borderId="23" xfId="0" applyFont="1" applyFill="1" applyBorder="1" applyAlignment="1">
      <alignment horizontal="center" vertical="top" wrapText="1"/>
    </xf>
    <xf numFmtId="0" fontId="6" fillId="12" borderId="18" xfId="0" applyFont="1" applyFill="1" applyBorder="1" applyAlignment="1">
      <alignment vertical="top" wrapText="1"/>
    </xf>
    <xf numFmtId="0" fontId="1" fillId="12" borderId="74" xfId="0" applyFont="1" applyFill="1" applyBorder="1" applyAlignment="1">
      <alignment vertical="top" wrapText="1"/>
    </xf>
    <xf numFmtId="0" fontId="1" fillId="12" borderId="29" xfId="0" applyFont="1" applyFill="1" applyBorder="1" applyAlignment="1">
      <alignment vertical="top" wrapText="1"/>
    </xf>
    <xf numFmtId="0" fontId="1" fillId="12" borderId="33" xfId="0" applyFont="1" applyFill="1" applyBorder="1" applyAlignment="1">
      <alignment vertical="top" wrapText="1"/>
    </xf>
    <xf numFmtId="0" fontId="12" fillId="12" borderId="35" xfId="0" applyFont="1" applyFill="1" applyBorder="1" applyAlignment="1">
      <alignment vertical="top" wrapText="1"/>
    </xf>
    <xf numFmtId="0" fontId="8" fillId="12" borderId="75" xfId="0" applyFont="1" applyFill="1" applyBorder="1" applyAlignment="1">
      <alignment horizontal="center" vertical="top" wrapText="1"/>
    </xf>
    <xf numFmtId="0" fontId="8" fillId="12" borderId="75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7" borderId="35" xfId="0" applyFont="1" applyFill="1" applyBorder="1" applyAlignment="1">
      <alignment horizontal="justify"/>
    </xf>
    <xf numFmtId="0" fontId="6" fillId="39" borderId="35" xfId="0" applyFont="1" applyFill="1" applyBorder="1" applyAlignment="1">
      <alignment horizontal="center" vertical="top" wrapText="1"/>
    </xf>
    <xf numFmtId="0" fontId="6" fillId="39" borderId="35" xfId="0" applyFont="1" applyFill="1" applyBorder="1" applyAlignment="1">
      <alignment horizontal="right" vertical="top" wrapText="1"/>
    </xf>
    <xf numFmtId="3" fontId="2" fillId="40" borderId="35" xfId="0" applyNumberFormat="1" applyFont="1" applyFill="1" applyBorder="1" applyAlignment="1">
      <alignment horizontal="center" vertical="top" wrapText="1"/>
    </xf>
    <xf numFmtId="0" fontId="1" fillId="40" borderId="35" xfId="0" applyFont="1" applyFill="1" applyBorder="1" applyAlignment="1">
      <alignment horizontal="center" vertical="top" wrapText="1"/>
    </xf>
    <xf numFmtId="3" fontId="1" fillId="40" borderId="35" xfId="0" applyNumberFormat="1" applyFont="1" applyFill="1" applyBorder="1" applyAlignment="1">
      <alignment horizontal="center" vertical="top" wrapText="1"/>
    </xf>
    <xf numFmtId="0" fontId="20" fillId="40" borderId="76" xfId="0" applyFont="1" applyFill="1" applyBorder="1" applyAlignment="1">
      <alignment horizontal="center" vertical="top" wrapText="1"/>
    </xf>
    <xf numFmtId="0" fontId="20" fillId="40" borderId="77" xfId="0" applyFont="1" applyFill="1" applyBorder="1" applyAlignment="1">
      <alignment vertical="top" wrapText="1"/>
    </xf>
    <xf numFmtId="0" fontId="20" fillId="40" borderId="19" xfId="0" applyFont="1" applyFill="1" applyBorder="1" applyAlignment="1">
      <alignment vertical="top" wrapText="1"/>
    </xf>
    <xf numFmtId="0" fontId="20" fillId="40" borderId="20" xfId="0" applyFont="1" applyFill="1" applyBorder="1" applyAlignment="1">
      <alignment vertical="top" wrapText="1"/>
    </xf>
    <xf numFmtId="0" fontId="30" fillId="40" borderId="42" xfId="0" applyFont="1" applyFill="1" applyBorder="1" applyAlignment="1">
      <alignment/>
    </xf>
    <xf numFmtId="0" fontId="30" fillId="40" borderId="33" xfId="0" applyFont="1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35" xfId="0" applyFill="1" applyBorder="1" applyAlignment="1">
      <alignment/>
    </xf>
    <xf numFmtId="0" fontId="30" fillId="40" borderId="35" xfId="0" applyFont="1" applyFill="1" applyBorder="1" applyAlignment="1">
      <alignment/>
    </xf>
    <xf numFmtId="0" fontId="2" fillId="0" borderId="35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top" wrapText="1"/>
    </xf>
    <xf numFmtId="0" fontId="24" fillId="0" borderId="35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4" fillId="0" borderId="35" xfId="0" applyFont="1" applyBorder="1" applyAlignment="1">
      <alignment horizontal="right" vertical="top" wrapText="1"/>
    </xf>
    <xf numFmtId="0" fontId="20" fillId="0" borderId="35" xfId="0" applyFont="1" applyBorder="1" applyAlignment="1">
      <alignment horizontal="right" vertical="top" wrapText="1"/>
    </xf>
    <xf numFmtId="0" fontId="20" fillId="0" borderId="35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3" fontId="1" fillId="0" borderId="78" xfId="0" applyNumberFormat="1" applyFont="1" applyBorder="1" applyAlignment="1">
      <alignment horizontal="right" vertical="top" wrapText="1"/>
    </xf>
    <xf numFmtId="0" fontId="38" fillId="12" borderId="35" xfId="0" applyFont="1" applyFill="1" applyBorder="1" applyAlignment="1">
      <alignment vertical="top" wrapText="1"/>
    </xf>
    <xf numFmtId="0" fontId="0" fillId="41" borderId="42" xfId="0" applyFont="1" applyFill="1" applyBorder="1" applyAlignment="1">
      <alignment/>
    </xf>
    <xf numFmtId="0" fontId="0" fillId="41" borderId="33" xfId="0" applyFill="1" applyBorder="1" applyAlignment="1">
      <alignment/>
    </xf>
    <xf numFmtId="0" fontId="0" fillId="0" borderId="0" xfId="0" applyAlignment="1">
      <alignment wrapText="1"/>
    </xf>
    <xf numFmtId="3" fontId="2" fillId="0" borderId="43" xfId="0" applyNumberFormat="1" applyFont="1" applyBorder="1" applyAlignment="1">
      <alignment horizontal="right" vertical="top" readingOrder="1"/>
    </xf>
    <xf numFmtId="0" fontId="0" fillId="0" borderId="79" xfId="0" applyBorder="1" applyAlignment="1">
      <alignment readingOrder="1"/>
    </xf>
    <xf numFmtId="0" fontId="2" fillId="0" borderId="55" xfId="0" applyFont="1" applyBorder="1" applyAlignment="1">
      <alignment horizontal="right" vertical="top" wrapText="1"/>
    </xf>
    <xf numFmtId="0" fontId="16" fillId="12" borderId="35" xfId="0" applyFont="1" applyFill="1" applyBorder="1" applyAlignment="1">
      <alignment horizontal="left" vertical="center" wrapText="1"/>
    </xf>
    <xf numFmtId="0" fontId="8" fillId="12" borderId="35" xfId="0" applyFont="1" applyFill="1" applyBorder="1" applyAlignment="1">
      <alignment vertical="center" wrapText="1"/>
    </xf>
    <xf numFmtId="0" fontId="11" fillId="0" borderId="48" xfId="0" applyFont="1" applyBorder="1" applyAlignment="1">
      <alignment horizontal="left"/>
    </xf>
    <xf numFmtId="3" fontId="26" fillId="37" borderId="80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6" fillId="37" borderId="71" xfId="0" applyNumberFormat="1" applyFont="1" applyFill="1" applyBorder="1" applyAlignment="1" applyProtection="1">
      <alignment horizontal="right" vertical="top" wrapText="1"/>
      <protection locked="0"/>
    </xf>
    <xf numFmtId="3" fontId="26" fillId="37" borderId="81" xfId="0" applyNumberFormat="1" applyFont="1" applyFill="1" applyBorder="1" applyAlignment="1" applyProtection="1">
      <alignment horizontal="right" vertical="top" wrapText="1"/>
      <protection locked="0"/>
    </xf>
    <xf numFmtId="0" fontId="0" fillId="0" borderId="63" xfId="0" applyFont="1" applyBorder="1" applyAlignment="1">
      <alignment/>
    </xf>
    <xf numFmtId="0" fontId="32" fillId="37" borderId="0" xfId="0" applyFont="1" applyFill="1" applyAlignment="1">
      <alignment/>
    </xf>
    <xf numFmtId="0" fontId="32" fillId="37" borderId="35" xfId="0" applyFont="1" applyFill="1" applyBorder="1" applyAlignment="1">
      <alignment/>
    </xf>
    <xf numFmtId="0" fontId="32" fillId="37" borderId="49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49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35" borderId="49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49" xfId="0" applyFont="1" applyFill="1" applyBorder="1" applyAlignment="1">
      <alignment/>
    </xf>
    <xf numFmtId="0" fontId="0" fillId="0" borderId="63" xfId="0" applyFont="1" applyBorder="1" applyAlignment="1">
      <alignment/>
    </xf>
    <xf numFmtId="0" fontId="11" fillId="37" borderId="48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49" xfId="0" applyFont="1" applyFill="1" applyBorder="1" applyAlignment="1">
      <alignment/>
    </xf>
    <xf numFmtId="3" fontId="2" fillId="38" borderId="13" xfId="0" applyNumberFormat="1" applyFont="1" applyFill="1" applyBorder="1" applyAlignment="1">
      <alignment horizontal="right" vertical="top" readingOrder="1"/>
    </xf>
    <xf numFmtId="0" fontId="6" fillId="39" borderId="35" xfId="0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3" fontId="8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1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1" fillId="0" borderId="35" xfId="0" applyFont="1" applyBorder="1" applyAlignment="1">
      <alignment horizontal="right" vertical="top" wrapText="1"/>
    </xf>
    <xf numFmtId="0" fontId="8" fillId="0" borderId="82" xfId="0" applyFont="1" applyFill="1" applyBorder="1" applyAlignment="1">
      <alignment horizontal="center" vertical="top" wrapText="1"/>
    </xf>
    <xf numFmtId="3" fontId="40" fillId="33" borderId="0" xfId="0" applyNumberFormat="1" applyFont="1" applyFill="1" applyBorder="1" applyAlignment="1">
      <alignment horizontal="center" vertical="top" wrapText="1"/>
    </xf>
    <xf numFmtId="3" fontId="8" fillId="10" borderId="35" xfId="0" applyNumberFormat="1" applyFont="1" applyFill="1" applyBorder="1" applyAlignment="1">
      <alignment horizontal="center" vertical="top" wrapText="1"/>
    </xf>
    <xf numFmtId="3" fontId="1" fillId="10" borderId="35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35" xfId="0" applyFont="1" applyBorder="1" applyAlignment="1">
      <alignment/>
    </xf>
    <xf numFmtId="0" fontId="11" fillId="37" borderId="48" xfId="0" applyFont="1" applyFill="1" applyBorder="1" applyAlignment="1">
      <alignment horizontal="left"/>
    </xf>
    <xf numFmtId="0" fontId="11" fillId="37" borderId="48" xfId="0" applyFont="1" applyFill="1" applyBorder="1" applyAlignment="1">
      <alignment horizontal="left"/>
    </xf>
    <xf numFmtId="0" fontId="0" fillId="0" borderId="33" xfId="0" applyBorder="1" applyAlignment="1">
      <alignment wrapText="1"/>
    </xf>
    <xf numFmtId="3" fontId="11" fillId="35" borderId="56" xfId="0" applyNumberFormat="1" applyFont="1" applyFill="1" applyBorder="1" applyAlignment="1" applyProtection="1">
      <alignment horizontal="right" vertical="top" wrapText="1"/>
      <protection locked="0"/>
    </xf>
    <xf numFmtId="3" fontId="26" fillId="0" borderId="56" xfId="0" applyNumberFormat="1" applyFont="1" applyFill="1" applyBorder="1" applyAlignment="1" applyProtection="1">
      <alignment horizontal="right" vertical="top" wrapText="1"/>
      <protection locked="0"/>
    </xf>
    <xf numFmtId="3" fontId="26" fillId="0" borderId="56" xfId="0" applyNumberFormat="1" applyFont="1" applyFill="1" applyBorder="1" applyAlignment="1" applyProtection="1">
      <alignment horizontal="right" vertical="top" wrapText="1"/>
      <protection locked="0"/>
    </xf>
    <xf numFmtId="3" fontId="26" fillId="0" borderId="57" xfId="0" applyNumberFormat="1" applyFont="1" applyFill="1" applyBorder="1" applyAlignment="1" applyProtection="1">
      <alignment horizontal="right" vertical="top" wrapText="1"/>
      <protection locked="0"/>
    </xf>
    <xf numFmtId="3" fontId="26" fillId="0" borderId="35" xfId="0" applyNumberFormat="1" applyFont="1" applyFill="1" applyBorder="1" applyAlignment="1">
      <alignment vertical="top" wrapText="1"/>
    </xf>
    <xf numFmtId="3" fontId="26" fillId="0" borderId="49" xfId="0" applyNumberFormat="1" applyFont="1" applyFill="1" applyBorder="1" applyAlignment="1" applyProtection="1">
      <alignment horizontal="right" vertical="top" wrapText="1"/>
      <protection locked="0"/>
    </xf>
    <xf numFmtId="3" fontId="26" fillId="0" borderId="35" xfId="0" applyNumberFormat="1" applyFont="1" applyFill="1" applyBorder="1" applyAlignment="1" applyProtection="1">
      <alignment horizontal="right" vertical="top" wrapText="1"/>
      <protection locked="0"/>
    </xf>
    <xf numFmtId="0" fontId="11" fillId="16" borderId="63" xfId="0" applyFont="1" applyFill="1" applyBorder="1" applyAlignment="1">
      <alignment horizontal="center" wrapText="1"/>
    </xf>
    <xf numFmtId="0" fontId="11" fillId="16" borderId="48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3" fontId="11" fillId="0" borderId="56" xfId="0" applyNumberFormat="1" applyFont="1" applyFill="1" applyBorder="1" applyAlignment="1" applyProtection="1">
      <alignment horizontal="right" vertical="top" wrapText="1"/>
      <protection locked="0"/>
    </xf>
    <xf numFmtId="3" fontId="26" fillId="0" borderId="49" xfId="0" applyNumberFormat="1" applyFont="1" applyFill="1" applyBorder="1" applyAlignment="1" applyProtection="1">
      <alignment horizontal="right" vertical="top" wrapText="1"/>
      <protection locked="0"/>
    </xf>
    <xf numFmtId="3" fontId="26" fillId="0" borderId="35" xfId="0" applyNumberFormat="1" applyFont="1" applyFill="1" applyBorder="1" applyAlignment="1" applyProtection="1">
      <alignment horizontal="right" vertical="top" wrapText="1"/>
      <protection locked="0"/>
    </xf>
    <xf numFmtId="3" fontId="11" fillId="38" borderId="56" xfId="0" applyNumberFormat="1" applyFont="1" applyFill="1" applyBorder="1" applyAlignment="1" applyProtection="1">
      <alignment horizontal="right" vertical="top" wrapText="1"/>
      <protection locked="0"/>
    </xf>
    <xf numFmtId="3" fontId="26" fillId="38" borderId="57" xfId="0" applyNumberFormat="1" applyFont="1" applyFill="1" applyBorder="1" applyAlignment="1" applyProtection="1">
      <alignment horizontal="right" vertical="top" wrapText="1"/>
      <protection locked="0"/>
    </xf>
    <xf numFmtId="3" fontId="26" fillId="38" borderId="35" xfId="0" applyNumberFormat="1" applyFont="1" applyFill="1" applyBorder="1" applyAlignment="1">
      <alignment vertical="top" wrapText="1"/>
    </xf>
    <xf numFmtId="0" fontId="11" fillId="16" borderId="63" xfId="0" applyFont="1" applyFill="1" applyBorder="1" applyAlignment="1">
      <alignment horizontal="center"/>
    </xf>
    <xf numFmtId="0" fontId="11" fillId="16" borderId="48" xfId="0" applyFont="1" applyFill="1" applyBorder="1" applyAlignment="1">
      <alignment horizontal="center"/>
    </xf>
    <xf numFmtId="0" fontId="11" fillId="16" borderId="49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11" fillId="37" borderId="35" xfId="0" applyFont="1" applyFill="1" applyBorder="1" applyAlignment="1">
      <alignment horizontal="center" wrapText="1"/>
    </xf>
    <xf numFmtId="0" fontId="11" fillId="37" borderId="49" xfId="0" applyFont="1" applyFill="1" applyBorder="1" applyAlignment="1">
      <alignment horizontal="center" wrapText="1"/>
    </xf>
    <xf numFmtId="0" fontId="0" fillId="0" borderId="35" xfId="56" applyBorder="1">
      <alignment/>
      <protection/>
    </xf>
    <xf numFmtId="0" fontId="0" fillId="0" borderId="10" xfId="56" applyBorder="1">
      <alignment/>
      <protection/>
    </xf>
    <xf numFmtId="0" fontId="0" fillId="0" borderId="13" xfId="56" applyBorder="1">
      <alignment/>
      <protection/>
    </xf>
    <xf numFmtId="0" fontId="0" fillId="0" borderId="83" xfId="56" applyBorder="1">
      <alignment/>
      <protection/>
    </xf>
    <xf numFmtId="0" fontId="0" fillId="0" borderId="63" xfId="56" applyBorder="1">
      <alignment/>
      <protection/>
    </xf>
    <xf numFmtId="0" fontId="0" fillId="0" borderId="48" xfId="56" applyBorder="1">
      <alignment/>
      <protection/>
    </xf>
    <xf numFmtId="0" fontId="0" fillId="0" borderId="35" xfId="0" applyFont="1" applyFill="1" applyBorder="1" applyAlignment="1">
      <alignment/>
    </xf>
    <xf numFmtId="0" fontId="26" fillId="34" borderId="49" xfId="0" applyFont="1" applyFill="1" applyBorder="1" applyAlignment="1">
      <alignment vertical="top" wrapText="1"/>
    </xf>
    <xf numFmtId="0" fontId="26" fillId="0" borderId="49" xfId="0" applyFont="1" applyBorder="1" applyAlignment="1">
      <alignment horizontal="right" vertical="top" wrapText="1"/>
    </xf>
    <xf numFmtId="0" fontId="26" fillId="0" borderId="63" xfId="0" applyFont="1" applyBorder="1" applyAlignment="1">
      <alignment horizontal="right" vertical="top" wrapText="1"/>
    </xf>
    <xf numFmtId="0" fontId="26" fillId="0" borderId="48" xfId="0" applyFont="1" applyBorder="1" applyAlignment="1">
      <alignment horizontal="right" vertical="top" wrapText="1"/>
    </xf>
    <xf numFmtId="0" fontId="26" fillId="42" borderId="63" xfId="0" applyFont="1" applyFill="1" applyBorder="1" applyAlignment="1">
      <alignment vertical="top" wrapText="1"/>
    </xf>
    <xf numFmtId="0" fontId="35" fillId="0" borderId="84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3" fontId="35" fillId="0" borderId="85" xfId="0" applyNumberFormat="1" applyFont="1" applyBorder="1" applyAlignment="1">
      <alignment horizontal="right" vertical="top" wrapText="1"/>
    </xf>
    <xf numFmtId="3" fontId="86" fillId="34" borderId="49" xfId="0" applyNumberFormat="1" applyFont="1" applyFill="1" applyBorder="1" applyAlignment="1">
      <alignment horizontal="right" vertical="top" wrapText="1"/>
    </xf>
    <xf numFmtId="0" fontId="87" fillId="34" borderId="49" xfId="0" applyFont="1" applyFill="1" applyBorder="1" applyAlignment="1">
      <alignment/>
    </xf>
    <xf numFmtId="0" fontId="88" fillId="34" borderId="49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vertical="top" wrapText="1"/>
    </xf>
    <xf numFmtId="0" fontId="35" fillId="0" borderId="86" xfId="0" applyFont="1" applyBorder="1" applyAlignment="1">
      <alignment vertical="top" wrapText="1"/>
    </xf>
    <xf numFmtId="3" fontId="35" fillId="0" borderId="56" xfId="0" applyNumberFormat="1" applyFont="1" applyBorder="1" applyAlignment="1">
      <alignment horizontal="right" vertical="top" wrapText="1"/>
    </xf>
    <xf numFmtId="0" fontId="35" fillId="0" borderId="87" xfId="0" applyFont="1" applyBorder="1" applyAlignment="1">
      <alignment vertical="top" wrapText="1"/>
    </xf>
    <xf numFmtId="0" fontId="27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/>
      <protection locked="0"/>
    </xf>
    <xf numFmtId="0" fontId="22" fillId="0" borderId="35" xfId="0" applyFont="1" applyFill="1" applyBorder="1" applyAlignment="1" applyProtection="1">
      <alignment/>
      <protection locked="0"/>
    </xf>
    <xf numFmtId="0" fontId="21" fillId="0" borderId="35" xfId="0" applyFont="1" applyFill="1" applyBorder="1" applyAlignment="1">
      <alignment/>
    </xf>
    <xf numFmtId="0" fontId="8" fillId="38" borderId="35" xfId="0" applyFont="1" applyFill="1" applyBorder="1" applyAlignment="1">
      <alignment horizontal="justify"/>
    </xf>
    <xf numFmtId="0" fontId="22" fillId="38" borderId="35" xfId="0" applyFont="1" applyFill="1" applyBorder="1" applyAlignment="1">
      <alignment/>
    </xf>
    <xf numFmtId="0" fontId="22" fillId="38" borderId="35" xfId="0" applyFont="1" applyFill="1" applyBorder="1" applyAlignment="1">
      <alignment/>
    </xf>
    <xf numFmtId="0" fontId="27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8" fillId="12" borderId="88" xfId="0" applyNumberFormat="1" applyFont="1" applyFill="1" applyBorder="1" applyAlignment="1">
      <alignment horizontal="center" vertical="top" wrapText="1"/>
    </xf>
    <xf numFmtId="3" fontId="6" fillId="16" borderId="11" xfId="0" applyNumberFormat="1" applyFont="1" applyFill="1" applyBorder="1" applyAlignment="1">
      <alignment horizontal="center" vertical="top" wrapText="1"/>
    </xf>
    <xf numFmtId="0" fontId="6" fillId="16" borderId="18" xfId="0" applyFont="1" applyFill="1" applyBorder="1" applyAlignment="1">
      <alignment vertical="top" wrapText="1"/>
    </xf>
    <xf numFmtId="0" fontId="8" fillId="12" borderId="18" xfId="0" applyFont="1" applyFill="1" applyBorder="1" applyAlignment="1">
      <alignment vertical="top" wrapText="1"/>
    </xf>
    <xf numFmtId="0" fontId="6" fillId="16" borderId="11" xfId="0" applyFont="1" applyFill="1" applyBorder="1" applyAlignment="1">
      <alignment horizontal="center" vertical="top" wrapText="1"/>
    </xf>
    <xf numFmtId="0" fontId="8" fillId="18" borderId="18" xfId="0" applyFont="1" applyFill="1" applyBorder="1" applyAlignment="1">
      <alignment vertical="top" wrapText="1"/>
    </xf>
    <xf numFmtId="0" fontId="8" fillId="18" borderId="11" xfId="0" applyFont="1" applyFill="1" applyBorder="1" applyAlignment="1">
      <alignment horizontal="center" vertical="top" wrapText="1"/>
    </xf>
    <xf numFmtId="0" fontId="89" fillId="18" borderId="75" xfId="0" applyFont="1" applyFill="1" applyBorder="1" applyAlignment="1">
      <alignment/>
    </xf>
    <xf numFmtId="0" fontId="25" fillId="43" borderId="38" xfId="0" applyFont="1" applyFill="1" applyBorder="1" applyAlignment="1">
      <alignment horizontal="center"/>
    </xf>
    <xf numFmtId="0" fontId="25" fillId="43" borderId="31" xfId="0" applyFont="1" applyFill="1" applyBorder="1" applyAlignment="1">
      <alignment horizontal="center"/>
    </xf>
    <xf numFmtId="0" fontId="23" fillId="43" borderId="31" xfId="0" applyFont="1" applyFill="1" applyBorder="1" applyAlignment="1">
      <alignment horizontal="center" vertical="top" wrapText="1"/>
    </xf>
    <xf numFmtId="0" fontId="23" fillId="43" borderId="38" xfId="0" applyFont="1" applyFill="1" applyBorder="1" applyAlignment="1">
      <alignment horizontal="center" vertical="top" wrapText="1"/>
    </xf>
    <xf numFmtId="0" fontId="1" fillId="43" borderId="89" xfId="0" applyFont="1" applyFill="1" applyBorder="1" applyAlignment="1">
      <alignment horizontal="center" vertical="top" wrapText="1"/>
    </xf>
    <xf numFmtId="0" fontId="1" fillId="43" borderId="90" xfId="0" applyFont="1" applyFill="1" applyBorder="1" applyAlignment="1">
      <alignment horizontal="right" vertical="top" wrapText="1"/>
    </xf>
    <xf numFmtId="0" fontId="39" fillId="0" borderId="0" xfId="0" applyFont="1" applyAlignment="1">
      <alignment horizontal="center" wrapText="1"/>
    </xf>
    <xf numFmtId="0" fontId="39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right"/>
      <protection/>
    </xf>
    <xf numFmtId="3" fontId="90" fillId="0" borderId="0" xfId="0" applyNumberFormat="1" applyFont="1" applyAlignment="1">
      <alignment/>
    </xf>
    <xf numFmtId="3" fontId="91" fillId="0" borderId="35" xfId="0" applyNumberFormat="1" applyFont="1" applyBorder="1" applyAlignment="1">
      <alignment horizontal="right" vertical="top" wrapText="1"/>
    </xf>
    <xf numFmtId="0" fontId="42" fillId="34" borderId="35" xfId="0" applyFont="1" applyFill="1" applyBorder="1" applyAlignment="1">
      <alignment/>
    </xf>
    <xf numFmtId="0" fontId="26" fillId="0" borderId="49" xfId="0" applyFont="1" applyBorder="1" applyAlignment="1">
      <alignment horizontal="left" vertical="top" wrapText="1"/>
    </xf>
    <xf numFmtId="0" fontId="26" fillId="0" borderId="63" xfId="0" applyFont="1" applyBorder="1" applyAlignment="1">
      <alignment horizontal="left" vertical="top" wrapText="1"/>
    </xf>
    <xf numFmtId="0" fontId="11" fillId="37" borderId="48" xfId="0" applyFont="1" applyFill="1" applyBorder="1" applyAlignment="1">
      <alignment horizontal="left"/>
    </xf>
    <xf numFmtId="0" fontId="21" fillId="34" borderId="35" xfId="0" applyFont="1" applyFill="1" applyBorder="1" applyAlignment="1">
      <alignment/>
    </xf>
    <xf numFmtId="0" fontId="35" fillId="37" borderId="35" xfId="0" applyFont="1" applyFill="1" applyBorder="1" applyAlignment="1">
      <alignment horizontal="left" vertical="top" wrapText="1"/>
    </xf>
    <xf numFmtId="0" fontId="26" fillId="34" borderId="35" xfId="0" applyFont="1" applyFill="1" applyBorder="1" applyAlignment="1">
      <alignment vertical="top" wrapText="1"/>
    </xf>
    <xf numFmtId="3" fontId="43" fillId="34" borderId="35" xfId="0" applyNumberFormat="1" applyFont="1" applyFill="1" applyBorder="1" applyAlignment="1">
      <alignment horizontal="right" vertical="top" wrapText="1"/>
    </xf>
    <xf numFmtId="3" fontId="43" fillId="0" borderId="35" xfId="0" applyNumberFormat="1" applyFont="1" applyBorder="1" applyAlignment="1" applyProtection="1">
      <alignment horizontal="right" vertical="top" wrapText="1"/>
      <protection locked="0"/>
    </xf>
    <xf numFmtId="3" fontId="43" fillId="0" borderId="35" xfId="0" applyNumberFormat="1" applyFont="1" applyBorder="1" applyAlignment="1">
      <alignment horizontal="right" vertical="top" wrapText="1"/>
    </xf>
    <xf numFmtId="3" fontId="30" fillId="18" borderId="4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9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14" borderId="75" xfId="0" applyFont="1" applyFill="1" applyBorder="1" applyAlignment="1">
      <alignment vertical="top" wrapText="1"/>
    </xf>
    <xf numFmtId="0" fontId="6" fillId="14" borderId="91" xfId="0" applyFont="1" applyFill="1" applyBorder="1" applyAlignment="1">
      <alignment vertical="top" wrapText="1"/>
    </xf>
    <xf numFmtId="0" fontId="6" fillId="14" borderId="11" xfId="0" applyFont="1" applyFill="1" applyBorder="1" applyAlignment="1">
      <alignment horizontal="center" vertical="top" wrapText="1"/>
    </xf>
    <xf numFmtId="0" fontId="8" fillId="14" borderId="11" xfId="0" applyFont="1" applyFill="1" applyBorder="1" applyAlignment="1">
      <alignment horizontal="center" vertical="top" wrapText="1"/>
    </xf>
    <xf numFmtId="3" fontId="12" fillId="0" borderId="56" xfId="0" applyNumberFormat="1" applyFont="1" applyBorder="1" applyAlignment="1">
      <alignment horizontal="right" vertical="top" wrapText="1"/>
    </xf>
    <xf numFmtId="3" fontId="35" fillId="0" borderId="57" xfId="0" applyNumberFormat="1" applyFont="1" applyBorder="1" applyAlignment="1">
      <alignment horizontal="right" vertical="top" wrapText="1"/>
    </xf>
    <xf numFmtId="0" fontId="35" fillId="0" borderId="35" xfId="0" applyFont="1" applyBorder="1" applyAlignment="1">
      <alignment vertical="top" wrapText="1"/>
    </xf>
    <xf numFmtId="0" fontId="35" fillId="0" borderId="59" xfId="0" applyFont="1" applyBorder="1" applyAlignment="1">
      <alignment vertical="top" wrapText="1"/>
    </xf>
    <xf numFmtId="0" fontId="35" fillId="0" borderId="35" xfId="0" applyFont="1" applyBorder="1" applyAlignment="1">
      <alignment horizontal="center" vertical="top" wrapText="1"/>
    </xf>
    <xf numFmtId="0" fontId="0" fillId="0" borderId="71" xfId="0" applyFont="1" applyBorder="1" applyAlignment="1">
      <alignment/>
    </xf>
    <xf numFmtId="0" fontId="0" fillId="0" borderId="81" xfId="0" applyFont="1" applyBorder="1" applyAlignment="1">
      <alignment/>
    </xf>
    <xf numFmtId="3" fontId="12" fillId="0" borderId="56" xfId="0" applyNumberFormat="1" applyFont="1" applyFill="1" applyBorder="1" applyAlignment="1">
      <alignment horizontal="right" vertical="top" wrapText="1"/>
    </xf>
    <xf numFmtId="0" fontId="0" fillId="0" borderId="79" xfId="0" applyBorder="1" applyAlignment="1">
      <alignment/>
    </xf>
    <xf numFmtId="0" fontId="26" fillId="0" borderId="49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3" fontId="1" fillId="0" borderId="56" xfId="0" applyNumberFormat="1" applyFont="1" applyBorder="1" applyAlignment="1">
      <alignment horizontal="right" vertical="top" wrapText="1"/>
    </xf>
    <xf numFmtId="0" fontId="12" fillId="0" borderId="35" xfId="0" applyFont="1" applyBorder="1" applyAlignment="1">
      <alignment vertical="top" wrapText="1"/>
    </xf>
    <xf numFmtId="0" fontId="26" fillId="37" borderId="35" xfId="0" applyFont="1" applyFill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right" vertical="top" wrapText="1"/>
    </xf>
    <xf numFmtId="0" fontId="26" fillId="0" borderId="58" xfId="0" applyFont="1" applyBorder="1" applyAlignment="1">
      <alignment horizontal="right" vertical="top" wrapText="1"/>
    </xf>
    <xf numFmtId="3" fontId="26" fillId="38" borderId="56" xfId="0" applyNumberFormat="1" applyFont="1" applyFill="1" applyBorder="1" applyAlignment="1" applyProtection="1">
      <alignment horizontal="right" vertical="top" wrapText="1"/>
      <protection locked="0"/>
    </xf>
    <xf numFmtId="3" fontId="26" fillId="38" borderId="49" xfId="0" applyNumberFormat="1" applyFont="1" applyFill="1" applyBorder="1" applyAlignment="1" applyProtection="1">
      <alignment horizontal="right" vertical="top" wrapText="1"/>
      <protection locked="0"/>
    </xf>
    <xf numFmtId="3" fontId="26" fillId="38" borderId="35" xfId="0" applyNumberFormat="1" applyFont="1" applyFill="1" applyBorder="1" applyAlignment="1" applyProtection="1">
      <alignment horizontal="right" vertical="top" wrapText="1"/>
      <protection locked="0"/>
    </xf>
    <xf numFmtId="0" fontId="2" fillId="0" borderId="84" xfId="0" applyFont="1" applyBorder="1" applyAlignment="1">
      <alignment horizontal="right" vertical="top" readingOrder="1"/>
    </xf>
    <xf numFmtId="0" fontId="2" fillId="0" borderId="58" xfId="0" applyFont="1" applyBorder="1" applyAlignment="1">
      <alignment horizontal="right" vertical="top" readingOrder="1"/>
    </xf>
    <xf numFmtId="0" fontId="0" fillId="0" borderId="0" xfId="0" applyBorder="1" applyAlignment="1">
      <alignment readingOrder="1"/>
    </xf>
    <xf numFmtId="0" fontId="1" fillId="0" borderId="59" xfId="0" applyFont="1" applyBorder="1" applyAlignment="1">
      <alignment horizontal="left" vertical="top" readingOrder="1"/>
    </xf>
    <xf numFmtId="3" fontId="92" fillId="0" borderId="43" xfId="0" applyNumberFormat="1" applyFont="1" applyBorder="1" applyAlignment="1">
      <alignment horizontal="right" vertical="top" readingOrder="1"/>
    </xf>
    <xf numFmtId="3" fontId="92" fillId="0" borderId="15" xfId="0" applyNumberFormat="1" applyFont="1" applyBorder="1" applyAlignment="1">
      <alignment horizontal="right" vertical="top" readingOrder="1"/>
    </xf>
    <xf numFmtId="0" fontId="93" fillId="0" borderId="79" xfId="0" applyFont="1" applyBorder="1" applyAlignment="1">
      <alignment readingOrder="1"/>
    </xf>
    <xf numFmtId="0" fontId="93" fillId="0" borderId="0" xfId="0" applyFont="1" applyAlignment="1">
      <alignment readingOrder="1"/>
    </xf>
    <xf numFmtId="0" fontId="92" fillId="0" borderId="0" xfId="0" applyFont="1" applyBorder="1" applyAlignment="1">
      <alignment horizontal="left" vertical="top" readingOrder="1"/>
    </xf>
    <xf numFmtId="3" fontId="92" fillId="38" borderId="43" xfId="0" applyNumberFormat="1" applyFont="1" applyFill="1" applyBorder="1" applyAlignment="1">
      <alignment horizontal="right" vertical="top" readingOrder="1"/>
    </xf>
    <xf numFmtId="0" fontId="92" fillId="0" borderId="92" xfId="0" applyFont="1" applyBorder="1" applyAlignment="1">
      <alignment horizontal="left" vertical="top" readingOrder="1"/>
    </xf>
    <xf numFmtId="0" fontId="92" fillId="0" borderId="93" xfId="0" applyFont="1" applyBorder="1" applyAlignment="1">
      <alignment horizontal="left" vertical="top" readingOrder="1"/>
    </xf>
    <xf numFmtId="0" fontId="1" fillId="38" borderId="59" xfId="0" applyFont="1" applyFill="1" applyBorder="1" applyAlignment="1">
      <alignment horizontal="left" vertical="top" readingOrder="1"/>
    </xf>
    <xf numFmtId="3" fontId="94" fillId="0" borderId="43" xfId="0" applyNumberFormat="1" applyFont="1" applyBorder="1" applyAlignment="1">
      <alignment horizontal="right" vertical="top" readingOrder="1"/>
    </xf>
    <xf numFmtId="0" fontId="2" fillId="0" borderId="84" xfId="0" applyFont="1" applyBorder="1" applyAlignment="1">
      <alignment horizontal="right" vertical="top" wrapText="1"/>
    </xf>
    <xf numFmtId="0" fontId="2" fillId="0" borderId="58" xfId="0" applyFont="1" applyBorder="1" applyAlignment="1">
      <alignment horizontal="center" vertical="top" wrapText="1"/>
    </xf>
    <xf numFmtId="3" fontId="2" fillId="37" borderId="66" xfId="0" applyNumberFormat="1" applyFont="1" applyFill="1" applyBorder="1" applyAlignment="1">
      <alignment horizontal="right" vertical="top" wrapText="1"/>
    </xf>
    <xf numFmtId="3" fontId="2" fillId="35" borderId="35" xfId="0" applyNumberFormat="1" applyFont="1" applyFill="1" applyBorder="1" applyAlignment="1">
      <alignment horizontal="right" vertical="top" wrapText="1"/>
    </xf>
    <xf numFmtId="0" fontId="92" fillId="0" borderId="0" xfId="0" applyFont="1" applyBorder="1" applyAlignment="1">
      <alignment vertical="top" readingOrder="1"/>
    </xf>
    <xf numFmtId="1" fontId="0" fillId="0" borderId="35" xfId="0" applyNumberFormat="1" applyFont="1" applyBorder="1" applyAlignment="1">
      <alignment/>
    </xf>
    <xf numFmtId="0" fontId="11" fillId="10" borderId="49" xfId="0" applyFont="1" applyFill="1" applyBorder="1" applyAlignment="1">
      <alignment horizontal="center" wrapText="1"/>
    </xf>
    <xf numFmtId="0" fontId="1" fillId="10" borderId="35" xfId="0" applyFont="1" applyFill="1" applyBorder="1" applyAlignment="1">
      <alignment horizontal="left" vertical="top" wrapText="1"/>
    </xf>
    <xf numFmtId="0" fontId="8" fillId="10" borderId="35" xfId="0" applyFont="1" applyFill="1" applyBorder="1" applyAlignment="1">
      <alignment vertical="top" wrapText="1"/>
    </xf>
    <xf numFmtId="3" fontId="1" fillId="10" borderId="35" xfId="0" applyNumberFormat="1" applyFont="1" applyFill="1" applyBorder="1" applyAlignment="1">
      <alignment horizontal="center" vertical="top" wrapText="1"/>
    </xf>
    <xf numFmtId="0" fontId="6" fillId="10" borderId="35" xfId="0" applyFont="1" applyFill="1" applyBorder="1" applyAlignment="1">
      <alignment horizontal="center"/>
    </xf>
    <xf numFmtId="3" fontId="8" fillId="10" borderId="28" xfId="0" applyNumberFormat="1" applyFont="1" applyFill="1" applyBorder="1" applyAlignment="1">
      <alignment horizontal="center" vertical="top" wrapText="1"/>
    </xf>
    <xf numFmtId="3" fontId="6" fillId="10" borderId="35" xfId="0" applyNumberFormat="1" applyFont="1" applyFill="1" applyBorder="1" applyAlignment="1">
      <alignment horizontal="center" vertical="top" wrapText="1"/>
    </xf>
    <xf numFmtId="3" fontId="2" fillId="10" borderId="35" xfId="0" applyNumberFormat="1" applyFont="1" applyFill="1" applyBorder="1" applyAlignment="1">
      <alignment horizontal="center" vertical="top" wrapText="1"/>
    </xf>
    <xf numFmtId="0" fontId="6" fillId="10" borderId="35" xfId="0" applyFont="1" applyFill="1" applyBorder="1" applyAlignment="1">
      <alignment horizontal="center" wrapText="1"/>
    </xf>
    <xf numFmtId="0" fontId="11" fillId="10" borderId="35" xfId="0" applyFont="1" applyFill="1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41" borderId="33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1" fontId="23" fillId="0" borderId="35" xfId="0" applyNumberFormat="1" applyFont="1" applyBorder="1" applyAlignment="1">
      <alignment horizontal="right" vertical="top" wrapText="1"/>
    </xf>
    <xf numFmtId="3" fontId="92" fillId="34" borderId="13" xfId="0" applyNumberFormat="1" applyFont="1" applyFill="1" applyBorder="1" applyAlignment="1">
      <alignment horizontal="right" vertical="top" readingOrder="1"/>
    </xf>
    <xf numFmtId="0" fontId="6" fillId="12" borderId="50" xfId="0" applyFont="1" applyFill="1" applyBorder="1" applyAlignment="1">
      <alignment horizontal="justify" vertical="top" wrapText="1"/>
    </xf>
    <xf numFmtId="0" fontId="6" fillId="12" borderId="55" xfId="0" applyFont="1" applyFill="1" applyBorder="1" applyAlignment="1">
      <alignment horizontal="justify" vertical="top" wrapText="1"/>
    </xf>
    <xf numFmtId="0" fontId="6" fillId="12" borderId="43" xfId="0" applyFont="1" applyFill="1" applyBorder="1" applyAlignment="1">
      <alignment horizontal="center" vertical="top" wrapText="1"/>
    </xf>
    <xf numFmtId="0" fontId="8" fillId="37" borderId="43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top" wrapText="1"/>
    </xf>
    <xf numFmtId="1" fontId="6" fillId="12" borderId="12" xfId="0" applyNumberFormat="1" applyFont="1" applyFill="1" applyBorder="1" applyAlignment="1">
      <alignment horizontal="center" vertical="top" wrapText="1"/>
    </xf>
    <xf numFmtId="1" fontId="8" fillId="12" borderId="42" xfId="0" applyNumberFormat="1" applyFont="1" applyFill="1" applyBorder="1" applyAlignment="1">
      <alignment horizontal="center" vertical="top" wrapText="1"/>
    </xf>
    <xf numFmtId="0" fontId="82" fillId="0" borderId="35" xfId="56" applyFont="1" applyBorder="1" applyAlignment="1">
      <alignment wrapText="1"/>
      <protection/>
    </xf>
    <xf numFmtId="0" fontId="82" fillId="0" borderId="35" xfId="56" applyFont="1" applyBorder="1">
      <alignment/>
      <protection/>
    </xf>
    <xf numFmtId="0" fontId="95" fillId="0" borderId="35" xfId="56" applyFont="1" applyBorder="1" applyAlignment="1">
      <alignment wrapText="1"/>
      <protection/>
    </xf>
    <xf numFmtId="0" fontId="95" fillId="0" borderId="35" xfId="56" applyFont="1" applyBorder="1">
      <alignment/>
      <protection/>
    </xf>
    <xf numFmtId="0" fontId="0" fillId="0" borderId="35" xfId="56" applyBorder="1" applyAlignment="1">
      <alignment horizontal="left" wrapText="1"/>
      <protection/>
    </xf>
    <xf numFmtId="0" fontId="0" fillId="0" borderId="35" xfId="56" applyBorder="1" applyAlignment="1">
      <alignment wrapText="1"/>
      <protection/>
    </xf>
    <xf numFmtId="0" fontId="0" fillId="0" borderId="35" xfId="56" applyBorder="1" applyAlignment="1">
      <alignment horizontal="left"/>
      <protection/>
    </xf>
    <xf numFmtId="0" fontId="82" fillId="0" borderId="35" xfId="56" applyFont="1" applyFill="1" applyBorder="1">
      <alignment/>
      <protection/>
    </xf>
    <xf numFmtId="0" fontId="82" fillId="0" borderId="79" xfId="56" applyFont="1" applyFill="1" applyBorder="1">
      <alignment/>
      <protection/>
    </xf>
    <xf numFmtId="0" fontId="11" fillId="0" borderId="35" xfId="0" applyFont="1" applyBorder="1" applyAlignment="1">
      <alignment horizontal="center" vertical="top" wrapText="1"/>
    </xf>
    <xf numFmtId="3" fontId="31" fillId="0" borderId="35" xfId="0" applyNumberFormat="1" applyFont="1" applyBorder="1" applyAlignment="1">
      <alignment horizontal="center" vertical="top" wrapText="1"/>
    </xf>
    <xf numFmtId="1" fontId="30" fillId="0" borderId="35" xfId="0" applyNumberFormat="1" applyFont="1" applyBorder="1" applyAlignment="1">
      <alignment/>
    </xf>
    <xf numFmtId="3" fontId="11" fillId="0" borderId="35" xfId="0" applyNumberFormat="1" applyFont="1" applyBorder="1" applyAlignment="1">
      <alignment horizontal="center" vertical="top" wrapText="1"/>
    </xf>
    <xf numFmtId="1" fontId="0" fillId="12" borderId="35" xfId="0" applyNumberFormat="1" applyFont="1" applyFill="1" applyBorder="1" applyAlignment="1">
      <alignment horizontal="center"/>
    </xf>
    <xf numFmtId="3" fontId="31" fillId="12" borderId="35" xfId="0" applyNumberFormat="1" applyFont="1" applyFill="1" applyBorder="1" applyAlignment="1">
      <alignment horizontal="right" vertical="top" wrapText="1"/>
    </xf>
    <xf numFmtId="1" fontId="30" fillId="12" borderId="35" xfId="0" applyNumberFormat="1" applyFont="1" applyFill="1" applyBorder="1" applyAlignment="1">
      <alignment/>
    </xf>
    <xf numFmtId="0" fontId="11" fillId="12" borderId="35" xfId="0" applyFont="1" applyFill="1" applyBorder="1" applyAlignment="1">
      <alignment horizontal="center" vertical="top" wrapText="1"/>
    </xf>
    <xf numFmtId="0" fontId="0" fillId="12" borderId="35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8" fillId="12" borderId="94" xfId="0" applyFont="1" applyFill="1" applyBorder="1" applyAlignment="1">
      <alignment horizontal="center" vertical="top" wrapText="1"/>
    </xf>
    <xf numFmtId="0" fontId="8" fillId="0" borderId="95" xfId="0" applyFont="1" applyFill="1" applyBorder="1" applyAlignment="1">
      <alignment horizontal="center" vertical="top" wrapText="1"/>
    </xf>
    <xf numFmtId="0" fontId="1" fillId="12" borderId="94" xfId="0" applyFont="1" applyFill="1" applyBorder="1" applyAlignment="1">
      <alignment horizontal="center" vertical="top" wrapText="1"/>
    </xf>
    <xf numFmtId="0" fontId="1" fillId="0" borderId="95" xfId="0" applyFont="1" applyFill="1" applyBorder="1" applyAlignment="1">
      <alignment horizontal="center" vertical="top" wrapText="1"/>
    </xf>
    <xf numFmtId="0" fontId="6" fillId="0" borderId="96" xfId="0" applyFont="1" applyFill="1" applyBorder="1" applyAlignment="1">
      <alignment horizontal="right" vertical="top" wrapText="1"/>
    </xf>
    <xf numFmtId="0" fontId="6" fillId="0" borderId="9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30" fillId="0" borderId="60" xfId="0" applyFont="1" applyBorder="1" applyAlignment="1">
      <alignment/>
    </xf>
    <xf numFmtId="3" fontId="92" fillId="0" borderId="48" xfId="0" applyNumberFormat="1" applyFont="1" applyBorder="1" applyAlignment="1">
      <alignment vertical="top" readingOrder="1"/>
    </xf>
    <xf numFmtId="0" fontId="92" fillId="0" borderId="0" xfId="0" applyFont="1" applyBorder="1" applyAlignment="1">
      <alignment horizontal="center" vertical="top" readingOrder="1"/>
    </xf>
    <xf numFmtId="3" fontId="93" fillId="0" borderId="59" xfId="0" applyNumberFormat="1" applyFont="1" applyBorder="1" applyAlignment="1">
      <alignment horizontal="right"/>
    </xf>
    <xf numFmtId="0" fontId="93" fillId="0" borderId="49" xfId="0" applyFont="1" applyBorder="1" applyAlignment="1">
      <alignment readingOrder="1"/>
    </xf>
    <xf numFmtId="0" fontId="93" fillId="0" borderId="63" xfId="0" applyFont="1" applyBorder="1" applyAlignment="1">
      <alignment readingOrder="1"/>
    </xf>
    <xf numFmtId="0" fontId="93" fillId="0" borderId="48" xfId="0" applyFont="1" applyBorder="1" applyAlignment="1">
      <alignment readingOrder="1"/>
    </xf>
    <xf numFmtId="0" fontId="93" fillId="0" borderId="35" xfId="0" applyFont="1" applyBorder="1" applyAlignment="1">
      <alignment readingOrder="1"/>
    </xf>
    <xf numFmtId="3" fontId="87" fillId="0" borderId="35" xfId="0" applyNumberFormat="1" applyFont="1" applyBorder="1" applyAlignment="1">
      <alignment horizontal="right" readingOrder="1"/>
    </xf>
    <xf numFmtId="3" fontId="88" fillId="0" borderId="48" xfId="0" applyNumberFormat="1" applyFont="1" applyBorder="1" applyAlignment="1">
      <alignment horizontal="right"/>
    </xf>
    <xf numFmtId="3" fontId="35" fillId="38" borderId="56" xfId="0" applyNumberFormat="1" applyFont="1" applyFill="1" applyBorder="1" applyAlignment="1">
      <alignment horizontal="right" vertical="top" wrapText="1"/>
    </xf>
    <xf numFmtId="3" fontId="35" fillId="37" borderId="0" xfId="0" applyNumberFormat="1" applyFont="1" applyFill="1" applyBorder="1" applyAlignment="1">
      <alignment horizontal="left" vertical="top" wrapText="1"/>
    </xf>
    <xf numFmtId="0" fontId="92" fillId="0" borderId="98" xfId="0" applyFont="1" applyBorder="1" applyAlignment="1">
      <alignment horizontal="left" vertical="top" readingOrder="1"/>
    </xf>
    <xf numFmtId="0" fontId="92" fillId="0" borderId="99" xfId="0" applyFont="1" applyBorder="1" applyAlignment="1">
      <alignment horizontal="left" vertical="top" readingOrder="1"/>
    </xf>
    <xf numFmtId="0" fontId="92" fillId="0" borderId="100" xfId="0" applyFont="1" applyBorder="1" applyAlignment="1">
      <alignment horizontal="left" vertical="top" readingOrder="1"/>
    </xf>
    <xf numFmtId="0" fontId="6" fillId="0" borderId="49" xfId="0" applyFont="1" applyFill="1" applyBorder="1" applyAlignment="1">
      <alignment horizontal="left" vertical="top" readingOrder="1"/>
    </xf>
    <xf numFmtId="0" fontId="5" fillId="0" borderId="63" xfId="0" applyFont="1" applyFill="1" applyBorder="1" applyAlignment="1">
      <alignment horizontal="left" vertical="top" readingOrder="1"/>
    </xf>
    <xf numFmtId="0" fontId="5" fillId="0" borderId="48" xfId="0" applyFont="1" applyFill="1" applyBorder="1" applyAlignment="1">
      <alignment horizontal="left" vertical="top" readingOrder="1"/>
    </xf>
    <xf numFmtId="0" fontId="6" fillId="37" borderId="49" xfId="0" applyFont="1" applyFill="1" applyBorder="1" applyAlignment="1">
      <alignment horizontal="left" vertical="top" readingOrder="1"/>
    </xf>
    <xf numFmtId="0" fontId="6" fillId="37" borderId="63" xfId="0" applyFont="1" applyFill="1" applyBorder="1" applyAlignment="1">
      <alignment horizontal="left" vertical="top" readingOrder="1"/>
    </xf>
    <xf numFmtId="0" fontId="6" fillId="37" borderId="48" xfId="0" applyFont="1" applyFill="1" applyBorder="1" applyAlignment="1">
      <alignment horizontal="left" vertical="top" readingOrder="1"/>
    </xf>
    <xf numFmtId="0" fontId="92" fillId="0" borderId="101" xfId="0" applyFont="1" applyBorder="1" applyAlignment="1">
      <alignment horizontal="left" vertical="top" readingOrder="1"/>
    </xf>
    <xf numFmtId="0" fontId="92" fillId="0" borderId="87" xfId="0" applyFont="1" applyBorder="1" applyAlignment="1">
      <alignment horizontal="left" vertical="top" readingOrder="1"/>
    </xf>
    <xf numFmtId="0" fontId="2" fillId="0" borderId="63" xfId="0" applyFont="1" applyBorder="1" applyAlignment="1">
      <alignment horizontal="left" vertical="top" readingOrder="1"/>
    </xf>
    <xf numFmtId="0" fontId="2" fillId="0" borderId="48" xfId="0" applyFont="1" applyBorder="1" applyAlignment="1">
      <alignment horizontal="left" vertical="top" readingOrder="1"/>
    </xf>
    <xf numFmtId="0" fontId="92" fillId="0" borderId="84" xfId="0" applyFont="1" applyBorder="1" applyAlignment="1">
      <alignment horizontal="left" vertical="top" readingOrder="1"/>
    </xf>
    <xf numFmtId="0" fontId="92" fillId="0" borderId="58" xfId="0" applyFont="1" applyBorder="1" applyAlignment="1">
      <alignment horizontal="left" vertical="top" readingOrder="1"/>
    </xf>
    <xf numFmtId="0" fontId="92" fillId="0" borderId="59" xfId="0" applyFont="1" applyBorder="1" applyAlignment="1">
      <alignment horizontal="left" vertical="top" readingOrder="1"/>
    </xf>
    <xf numFmtId="0" fontId="92" fillId="38" borderId="63" xfId="0" applyFont="1" applyFill="1" applyBorder="1" applyAlignment="1">
      <alignment horizontal="left" vertical="top" readingOrder="1"/>
    </xf>
    <xf numFmtId="0" fontId="92" fillId="0" borderId="83" xfId="0" applyFont="1" applyBorder="1" applyAlignment="1">
      <alignment horizontal="left" vertical="top" readingOrder="1"/>
    </xf>
    <xf numFmtId="0" fontId="94" fillId="0" borderId="63" xfId="0" applyFont="1" applyBorder="1" applyAlignment="1">
      <alignment horizontal="left" vertical="top" readingOrder="1"/>
    </xf>
    <xf numFmtId="0" fontId="94" fillId="0" borderId="48" xfId="0" applyFont="1" applyBorder="1" applyAlignment="1">
      <alignment horizontal="left" vertical="top" readingOrder="1"/>
    </xf>
    <xf numFmtId="0" fontId="92" fillId="0" borderId="49" xfId="0" applyFont="1" applyBorder="1" applyAlignment="1">
      <alignment horizontal="left" vertical="top" readingOrder="1"/>
    </xf>
    <xf numFmtId="0" fontId="92" fillId="0" borderId="63" xfId="0" applyFont="1" applyBorder="1" applyAlignment="1">
      <alignment horizontal="left" vertical="top" readingOrder="1"/>
    </xf>
    <xf numFmtId="0" fontId="92" fillId="0" borderId="48" xfId="0" applyFont="1" applyBorder="1" applyAlignment="1">
      <alignment horizontal="left" vertical="top" readingOrder="1"/>
    </xf>
    <xf numFmtId="0" fontId="94" fillId="0" borderId="35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right" vertical="top" wrapText="1"/>
    </xf>
    <xf numFmtId="0" fontId="2" fillId="0" borderId="63" xfId="0" applyFont="1" applyBorder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0" fontId="2" fillId="34" borderId="49" xfId="0" applyFont="1" applyFill="1" applyBorder="1" applyAlignment="1">
      <alignment vertical="top" wrapText="1"/>
    </xf>
    <xf numFmtId="0" fontId="2" fillId="34" borderId="63" xfId="0" applyFont="1" applyFill="1" applyBorder="1" applyAlignment="1">
      <alignment vertical="top" wrapText="1"/>
    </xf>
    <xf numFmtId="0" fontId="2" fillId="34" borderId="48" xfId="0" applyFont="1" applyFill="1" applyBorder="1" applyAlignment="1">
      <alignment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34" borderId="35" xfId="0" applyFont="1" applyFill="1" applyBorder="1" applyAlignment="1">
      <alignment horizontal="left" vertical="top" wrapText="1"/>
    </xf>
    <xf numFmtId="3" fontId="2" fillId="0" borderId="43" xfId="0" applyNumberFormat="1" applyFont="1" applyBorder="1" applyAlignment="1">
      <alignment horizontal="right" vertical="top" wrapText="1"/>
    </xf>
    <xf numFmtId="3" fontId="2" fillId="0" borderId="32" xfId="0" applyNumberFormat="1" applyFont="1" applyBorder="1" applyAlignment="1">
      <alignment horizontal="right" vertical="top" wrapText="1"/>
    </xf>
    <xf numFmtId="0" fontId="2" fillId="0" borderId="49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35" borderId="35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37" borderId="63" xfId="0" applyFont="1" applyFill="1" applyBorder="1" applyAlignment="1">
      <alignment horizontal="left" vertical="top" wrapText="1"/>
    </xf>
    <xf numFmtId="0" fontId="2" fillId="37" borderId="48" xfId="0" applyFont="1" applyFill="1" applyBorder="1" applyAlignment="1">
      <alignment horizontal="left" vertical="top" wrapText="1"/>
    </xf>
    <xf numFmtId="0" fontId="5" fillId="0" borderId="83" xfId="0" applyFont="1" applyBorder="1" applyAlignment="1">
      <alignment vertical="top" wrapText="1"/>
    </xf>
    <xf numFmtId="0" fontId="5" fillId="0" borderId="6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99" xfId="0" applyFont="1" applyBorder="1" applyAlignment="1">
      <alignment horizontal="left" vertical="top" wrapText="1"/>
    </xf>
    <xf numFmtId="0" fontId="2" fillId="0" borderId="100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left" vertical="top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48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103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104" xfId="0" applyFont="1" applyFill="1" applyBorder="1" applyAlignment="1">
      <alignment horizontal="center" vertical="top" wrapText="1"/>
    </xf>
    <xf numFmtId="0" fontId="2" fillId="33" borderId="87" xfId="0" applyFont="1" applyFill="1" applyBorder="1" applyAlignment="1">
      <alignment horizontal="center" vertical="top" wrapText="1"/>
    </xf>
    <xf numFmtId="0" fontId="2" fillId="33" borderId="105" xfId="0" applyFont="1" applyFill="1" applyBorder="1" applyAlignment="1">
      <alignment horizontal="center" vertical="top" wrapText="1"/>
    </xf>
    <xf numFmtId="0" fontId="2" fillId="33" borderId="106" xfId="0" applyFont="1" applyFill="1" applyBorder="1" applyAlignment="1">
      <alignment horizontal="left" vertical="top" wrapText="1"/>
    </xf>
    <xf numFmtId="0" fontId="2" fillId="33" borderId="107" xfId="0" applyFont="1" applyFill="1" applyBorder="1" applyAlignment="1">
      <alignment horizontal="left" vertical="top" wrapText="1"/>
    </xf>
    <xf numFmtId="0" fontId="2" fillId="33" borderId="108" xfId="0" applyFont="1" applyFill="1" applyBorder="1" applyAlignment="1">
      <alignment horizontal="left" vertical="top" wrapTex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35" xfId="0" applyFont="1" applyBorder="1" applyAlignment="1">
      <alignment horizontal="justify" vertical="top" wrapText="1"/>
    </xf>
    <xf numFmtId="1" fontId="0" fillId="0" borderId="35" xfId="0" applyNumberFormat="1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8" fillId="12" borderId="35" xfId="0" applyFont="1" applyFill="1" applyBorder="1" applyAlignment="1">
      <alignment horizontal="justify" vertical="top" wrapText="1"/>
    </xf>
    <xf numFmtId="0" fontId="6" fillId="0" borderId="35" xfId="0" applyFont="1" applyBorder="1" applyAlignment="1">
      <alignment vertical="top" wrapText="1"/>
    </xf>
    <xf numFmtId="0" fontId="6" fillId="39" borderId="35" xfId="0" applyFont="1" applyFill="1" applyBorder="1" applyAlignment="1">
      <alignment horizontal="justify" vertical="top" wrapText="1"/>
    </xf>
    <xf numFmtId="0" fontId="6" fillId="35" borderId="35" xfId="0" applyFont="1" applyFill="1" applyBorder="1" applyAlignment="1">
      <alignment horizontal="justify" vertical="top" wrapText="1"/>
    </xf>
    <xf numFmtId="0" fontId="8" fillId="0" borderId="35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16" borderId="109" xfId="0" applyFont="1" applyFill="1" applyBorder="1" applyAlignment="1">
      <alignment horizontal="center" vertical="top" wrapText="1"/>
    </xf>
    <xf numFmtId="0" fontId="2" fillId="16" borderId="31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41" fillId="0" borderId="109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96" fillId="43" borderId="38" xfId="0" applyFont="1" applyFill="1" applyBorder="1" applyAlignment="1">
      <alignment horizontal="center"/>
    </xf>
    <xf numFmtId="0" fontId="97" fillId="43" borderId="18" xfId="0" applyFont="1" applyFill="1" applyBorder="1" applyAlignment="1">
      <alignment horizontal="center"/>
    </xf>
    <xf numFmtId="0" fontId="1" fillId="0" borderId="36" xfId="0" applyFont="1" applyBorder="1" applyAlignment="1">
      <alignment horizontal="right" vertical="top" wrapText="1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35" xfId="0" applyBorder="1" applyAlignment="1">
      <alignment horizontal="left"/>
    </xf>
    <xf numFmtId="0" fontId="30" fillId="40" borderId="35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1" fillId="12" borderId="35" xfId="0" applyFont="1" applyFill="1" applyBorder="1" applyAlignment="1">
      <alignment horizontal="center" vertical="top" wrapText="1"/>
    </xf>
    <xf numFmtId="0" fontId="26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8" fillId="0" borderId="50" xfId="0" applyFont="1" applyFill="1" applyBorder="1" applyAlignment="1">
      <alignment horizontal="center" vertical="top"/>
    </xf>
    <xf numFmtId="0" fontId="8" fillId="0" borderId="68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0" fontId="98" fillId="0" borderId="49" xfId="0" applyFont="1" applyFill="1" applyBorder="1" applyAlignment="1">
      <alignment horizontal="left" vertical="top" wrapText="1"/>
    </xf>
    <xf numFmtId="0" fontId="98" fillId="0" borderId="63" xfId="0" applyFont="1" applyFill="1" applyBorder="1" applyAlignment="1">
      <alignment horizontal="left" vertical="top" wrapText="1"/>
    </xf>
    <xf numFmtId="0" fontId="98" fillId="0" borderId="48" xfId="0" applyFont="1" applyFill="1" applyBorder="1" applyAlignment="1">
      <alignment horizontal="left" vertical="top" wrapText="1"/>
    </xf>
    <xf numFmtId="0" fontId="26" fillId="42" borderId="49" xfId="0" applyFont="1" applyFill="1" applyBorder="1" applyAlignment="1">
      <alignment horizontal="left" vertical="top" wrapText="1"/>
    </xf>
    <xf numFmtId="0" fontId="26" fillId="42" borderId="63" xfId="0" applyFont="1" applyFill="1" applyBorder="1" applyAlignment="1">
      <alignment horizontal="left" vertical="top" wrapText="1"/>
    </xf>
    <xf numFmtId="0" fontId="26" fillId="34" borderId="48" xfId="0" applyFont="1" applyFill="1" applyBorder="1" applyAlignment="1">
      <alignment horizontal="left" vertical="top" wrapText="1"/>
    </xf>
    <xf numFmtId="0" fontId="11" fillId="16" borderId="49" xfId="0" applyFont="1" applyFill="1" applyBorder="1" applyAlignment="1">
      <alignment horizontal="center" wrapText="1"/>
    </xf>
    <xf numFmtId="0" fontId="11" fillId="16" borderId="63" xfId="0" applyFont="1" applyFill="1" applyBorder="1" applyAlignment="1">
      <alignment horizontal="center" wrapText="1"/>
    </xf>
    <xf numFmtId="0" fontId="11" fillId="16" borderId="48" xfId="0" applyFont="1" applyFill="1" applyBorder="1" applyAlignment="1">
      <alignment horizontal="center" wrapText="1"/>
    </xf>
    <xf numFmtId="0" fontId="11" fillId="38" borderId="63" xfId="0" applyFont="1" applyFill="1" applyBorder="1" applyAlignment="1">
      <alignment horizontal="left" wrapText="1"/>
    </xf>
    <xf numFmtId="0" fontId="11" fillId="38" borderId="48" xfId="0" applyFont="1" applyFill="1" applyBorder="1" applyAlignment="1">
      <alignment horizontal="left" wrapText="1"/>
    </xf>
    <xf numFmtId="0" fontId="30" fillId="33" borderId="81" xfId="0" applyFont="1" applyFill="1" applyBorder="1" applyAlignment="1">
      <alignment horizontal="left" wrapText="1"/>
    </xf>
    <xf numFmtId="0" fontId="30" fillId="33" borderId="93" xfId="0" applyFont="1" applyFill="1" applyBorder="1" applyAlignment="1">
      <alignment horizontal="left" wrapText="1"/>
    </xf>
    <xf numFmtId="0" fontId="30" fillId="33" borderId="102" xfId="0" applyFont="1" applyFill="1" applyBorder="1" applyAlignment="1">
      <alignment horizontal="left" wrapText="1"/>
    </xf>
    <xf numFmtId="0" fontId="87" fillId="0" borderId="58" xfId="0" applyFont="1" applyBorder="1" applyAlignment="1">
      <alignment horizontal="left"/>
    </xf>
    <xf numFmtId="0" fontId="87" fillId="0" borderId="59" xfId="0" applyFont="1" applyBorder="1" applyAlignment="1">
      <alignment horizontal="left"/>
    </xf>
    <xf numFmtId="0" fontId="11" fillId="37" borderId="49" xfId="0" applyFont="1" applyFill="1" applyBorder="1" applyAlignment="1">
      <alignment horizontal="left"/>
    </xf>
    <xf numFmtId="0" fontId="11" fillId="37" borderId="63" xfId="0" applyFont="1" applyFill="1" applyBorder="1" applyAlignment="1">
      <alignment horizontal="left"/>
    </xf>
    <xf numFmtId="0" fontId="11" fillId="37" borderId="48" xfId="0" applyFont="1" applyFill="1" applyBorder="1" applyAlignment="1">
      <alignment horizontal="left"/>
    </xf>
    <xf numFmtId="0" fontId="11" fillId="38" borderId="49" xfId="0" applyFont="1" applyFill="1" applyBorder="1" applyAlignment="1">
      <alignment horizontal="left"/>
    </xf>
    <xf numFmtId="0" fontId="11" fillId="38" borderId="63" xfId="0" applyFont="1" applyFill="1" applyBorder="1" applyAlignment="1">
      <alignment horizontal="left"/>
    </xf>
    <xf numFmtId="0" fontId="11" fillId="38" borderId="48" xfId="0" applyFont="1" applyFill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0" fillId="37" borderId="63" xfId="0" applyFont="1" applyFill="1" applyBorder="1" applyAlignment="1">
      <alignment horizontal="left"/>
    </xf>
    <xf numFmtId="0" fontId="26" fillId="0" borderId="63" xfId="0" applyFont="1" applyBorder="1" applyAlignment="1">
      <alignment horizontal="center" vertical="top" wrapText="1"/>
    </xf>
    <xf numFmtId="0" fontId="0" fillId="38" borderId="63" xfId="0" applyFont="1" applyFill="1" applyBorder="1" applyAlignment="1">
      <alignment horizontal="left"/>
    </xf>
    <xf numFmtId="0" fontId="0" fillId="38" borderId="63" xfId="0" applyFont="1" applyFill="1" applyBorder="1" applyAlignment="1">
      <alignment horizontal="left"/>
    </xf>
    <xf numFmtId="0" fontId="0" fillId="38" borderId="48" xfId="0" applyFont="1" applyFill="1" applyBorder="1" applyAlignment="1">
      <alignment horizontal="left"/>
    </xf>
    <xf numFmtId="0" fontId="35" fillId="38" borderId="49" xfId="0" applyFont="1" applyFill="1" applyBorder="1" applyAlignment="1">
      <alignment horizontal="left" vertical="top" wrapText="1"/>
    </xf>
    <xf numFmtId="0" fontId="35" fillId="38" borderId="63" xfId="0" applyFont="1" applyFill="1" applyBorder="1" applyAlignment="1">
      <alignment horizontal="left" vertical="top" wrapText="1"/>
    </xf>
    <xf numFmtId="0" fontId="35" fillId="38" borderId="48" xfId="0" applyFont="1" applyFill="1" applyBorder="1" applyAlignment="1">
      <alignment horizontal="left" vertical="top" wrapText="1"/>
    </xf>
    <xf numFmtId="0" fontId="26" fillId="0" borderId="49" xfId="0" applyFont="1" applyBorder="1" applyAlignment="1">
      <alignment horizontal="left" vertical="top" wrapText="1"/>
    </xf>
    <xf numFmtId="0" fontId="26" fillId="0" borderId="63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0" fontId="26" fillId="34" borderId="49" xfId="0" applyFont="1" applyFill="1" applyBorder="1" applyAlignment="1">
      <alignment horizontal="left" vertical="top" wrapText="1"/>
    </xf>
    <xf numFmtId="0" fontId="26" fillId="34" borderId="63" xfId="0" applyFont="1" applyFill="1" applyBorder="1" applyAlignment="1">
      <alignment horizontal="left" vertical="top" wrapText="1"/>
    </xf>
    <xf numFmtId="0" fontId="26" fillId="34" borderId="48" xfId="0" applyFont="1" applyFill="1" applyBorder="1" applyAlignment="1">
      <alignment horizontal="left" vertical="top" wrapText="1"/>
    </xf>
    <xf numFmtId="0" fontId="31" fillId="0" borderId="49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0" fillId="33" borderId="65" xfId="0" applyFont="1" applyFill="1" applyBorder="1" applyAlignment="1">
      <alignment horizontal="left" wrapText="1"/>
    </xf>
    <xf numFmtId="0" fontId="30" fillId="33" borderId="87" xfId="0" applyFont="1" applyFill="1" applyBorder="1" applyAlignment="1">
      <alignment horizontal="left" wrapText="1"/>
    </xf>
    <xf numFmtId="0" fontId="30" fillId="33" borderId="104" xfId="0" applyFont="1" applyFill="1" applyBorder="1" applyAlignment="1">
      <alignment horizontal="left" wrapText="1"/>
    </xf>
    <xf numFmtId="0" fontId="11" fillId="34" borderId="49" xfId="0" applyFont="1" applyFill="1" applyBorder="1" applyAlignment="1">
      <alignment horizontal="left"/>
    </xf>
    <xf numFmtId="0" fontId="11" fillId="34" borderId="63" xfId="0" applyFont="1" applyFill="1" applyBorder="1" applyAlignment="1">
      <alignment horizontal="left"/>
    </xf>
    <xf numFmtId="0" fontId="11" fillId="34" borderId="48" xfId="0" applyFont="1" applyFill="1" applyBorder="1" applyAlignment="1">
      <alignment horizontal="left"/>
    </xf>
    <xf numFmtId="0" fontId="35" fillId="0" borderId="67" xfId="0" applyFont="1" applyBorder="1" applyAlignment="1">
      <alignment vertical="top" wrapText="1"/>
    </xf>
    <xf numFmtId="0" fontId="35" fillId="0" borderId="53" xfId="0" applyFont="1" applyBorder="1" applyAlignment="1">
      <alignment vertical="top" wrapText="1"/>
    </xf>
    <xf numFmtId="0" fontId="26" fillId="0" borderId="35" xfId="0" applyFont="1" applyBorder="1" applyAlignment="1">
      <alignment horizontal="right" vertical="top" wrapText="1"/>
    </xf>
    <xf numFmtId="0" fontId="33" fillId="35" borderId="49" xfId="0" applyFont="1" applyFill="1" applyBorder="1" applyAlignment="1">
      <alignment horizontal="left" wrapText="1"/>
    </xf>
    <xf numFmtId="0" fontId="33" fillId="35" borderId="63" xfId="0" applyFont="1" applyFill="1" applyBorder="1" applyAlignment="1">
      <alignment horizontal="left" wrapText="1"/>
    </xf>
    <xf numFmtId="0" fontId="33" fillId="35" borderId="48" xfId="0" applyFont="1" applyFill="1" applyBorder="1" applyAlignment="1">
      <alignment horizontal="left" wrapText="1"/>
    </xf>
    <xf numFmtId="0" fontId="30" fillId="35" borderId="49" xfId="0" applyFont="1" applyFill="1" applyBorder="1" applyAlignment="1">
      <alignment horizontal="left"/>
    </xf>
    <xf numFmtId="0" fontId="30" fillId="35" borderId="63" xfId="0" applyFont="1" applyFill="1" applyBorder="1" applyAlignment="1">
      <alignment horizontal="left"/>
    </xf>
    <xf numFmtId="0" fontId="30" fillId="35" borderId="48" xfId="0" applyFont="1" applyFill="1" applyBorder="1" applyAlignment="1">
      <alignment horizontal="left"/>
    </xf>
    <xf numFmtId="0" fontId="33" fillId="35" borderId="49" xfId="0" applyFont="1" applyFill="1" applyBorder="1" applyAlignment="1">
      <alignment horizontal="left"/>
    </xf>
    <xf numFmtId="0" fontId="33" fillId="35" borderId="63" xfId="0" applyFont="1" applyFill="1" applyBorder="1" applyAlignment="1">
      <alignment horizontal="left"/>
    </xf>
    <xf numFmtId="0" fontId="33" fillId="35" borderId="48" xfId="0" applyFont="1" applyFill="1" applyBorder="1" applyAlignment="1">
      <alignment horizontal="left"/>
    </xf>
    <xf numFmtId="0" fontId="0" fillId="37" borderId="48" xfId="0" applyFont="1" applyFill="1" applyBorder="1" applyAlignment="1">
      <alignment horizontal="left"/>
    </xf>
    <xf numFmtId="0" fontId="6" fillId="34" borderId="49" xfId="0" applyFont="1" applyFill="1" applyBorder="1" applyAlignment="1">
      <alignment horizontal="left"/>
    </xf>
    <xf numFmtId="0" fontId="6" fillId="34" borderId="63" xfId="0" applyFont="1" applyFill="1" applyBorder="1" applyAlignment="1">
      <alignment horizontal="left"/>
    </xf>
    <xf numFmtId="0" fontId="6" fillId="34" borderId="48" xfId="0" applyFont="1" applyFill="1" applyBorder="1" applyAlignment="1">
      <alignment horizontal="left"/>
    </xf>
    <xf numFmtId="0" fontId="35" fillId="33" borderId="49" xfId="0" applyFont="1" applyFill="1" applyBorder="1" applyAlignment="1">
      <alignment horizontal="left" vertical="top" wrapText="1"/>
    </xf>
    <xf numFmtId="0" fontId="35" fillId="33" borderId="63" xfId="0" applyFont="1" applyFill="1" applyBorder="1" applyAlignment="1">
      <alignment horizontal="left" vertical="top" wrapText="1"/>
    </xf>
    <xf numFmtId="0" fontId="35" fillId="33" borderId="48" xfId="0" applyFont="1" applyFill="1" applyBorder="1" applyAlignment="1">
      <alignment horizontal="left" vertical="top" wrapText="1"/>
    </xf>
    <xf numFmtId="0" fontId="26" fillId="34" borderId="49" xfId="0" applyFont="1" applyFill="1" applyBorder="1" applyAlignment="1">
      <alignment vertical="top" wrapText="1"/>
    </xf>
    <xf numFmtId="0" fontId="26" fillId="42" borderId="63" xfId="0" applyFont="1" applyFill="1" applyBorder="1" applyAlignment="1">
      <alignment vertical="top" wrapText="1"/>
    </xf>
    <xf numFmtId="0" fontId="26" fillId="34" borderId="48" xfId="0" applyFont="1" applyFill="1" applyBorder="1" applyAlignment="1">
      <alignment vertical="top" wrapText="1"/>
    </xf>
    <xf numFmtId="0" fontId="26" fillId="38" borderId="49" xfId="0" applyFont="1" applyFill="1" applyBorder="1" applyAlignment="1">
      <alignment horizontal="left" vertical="top" wrapText="1"/>
    </xf>
    <xf numFmtId="0" fontId="26" fillId="38" borderId="63" xfId="0" applyFont="1" applyFill="1" applyBorder="1" applyAlignment="1">
      <alignment horizontal="left" vertical="top" wrapText="1"/>
    </xf>
    <xf numFmtId="0" fontId="26" fillId="37" borderId="49" xfId="0" applyFont="1" applyFill="1" applyBorder="1" applyAlignment="1">
      <alignment horizontal="left" vertical="top" wrapText="1"/>
    </xf>
    <xf numFmtId="0" fontId="26" fillId="37" borderId="63" xfId="0" applyFont="1" applyFill="1" applyBorder="1" applyAlignment="1">
      <alignment horizontal="left" vertical="top" wrapText="1"/>
    </xf>
    <xf numFmtId="0" fontId="26" fillId="37" borderId="48" xfId="0" applyFont="1" applyFill="1" applyBorder="1" applyAlignment="1">
      <alignment horizontal="left" vertical="top" wrapText="1"/>
    </xf>
    <xf numFmtId="0" fontId="35" fillId="33" borderId="49" xfId="0" applyFont="1" applyFill="1" applyBorder="1" applyAlignment="1">
      <alignment horizontal="center" vertical="top" wrapText="1"/>
    </xf>
    <xf numFmtId="0" fontId="35" fillId="33" borderId="48" xfId="0" applyFont="1" applyFill="1" applyBorder="1" applyAlignment="1">
      <alignment horizontal="center" vertical="top" wrapText="1"/>
    </xf>
    <xf numFmtId="0" fontId="35" fillId="33" borderId="52" xfId="0" applyFont="1" applyFill="1" applyBorder="1" applyAlignment="1">
      <alignment horizontal="center" vertical="top" wrapText="1"/>
    </xf>
    <xf numFmtId="0" fontId="35" fillId="33" borderId="105" xfId="0" applyFont="1" applyFill="1" applyBorder="1" applyAlignment="1">
      <alignment horizontal="center" vertical="top" wrapText="1"/>
    </xf>
    <xf numFmtId="0" fontId="35" fillId="33" borderId="103" xfId="0" applyFont="1" applyFill="1" applyBorder="1" applyAlignment="1">
      <alignment horizontal="center" vertical="top" wrapText="1"/>
    </xf>
    <xf numFmtId="0" fontId="35" fillId="33" borderId="63" xfId="0" applyFont="1" applyFill="1" applyBorder="1" applyAlignment="1">
      <alignment horizontal="center" vertical="top" wrapText="1"/>
    </xf>
    <xf numFmtId="0" fontId="35" fillId="33" borderId="65" xfId="0" applyFont="1" applyFill="1" applyBorder="1" applyAlignment="1">
      <alignment horizontal="center" vertical="top" wrapText="1"/>
    </xf>
    <xf numFmtId="0" fontId="35" fillId="33" borderId="87" xfId="0" applyFont="1" applyFill="1" applyBorder="1" applyAlignment="1">
      <alignment horizontal="center" vertical="top" wrapText="1"/>
    </xf>
    <xf numFmtId="0" fontId="35" fillId="33" borderId="104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35" xfId="0" applyFont="1" applyBorder="1" applyAlignment="1">
      <alignment vertical="top" wrapText="1"/>
    </xf>
    <xf numFmtId="0" fontId="35" fillId="0" borderId="98" xfId="0" applyFont="1" applyBorder="1" applyAlignment="1">
      <alignment vertical="top" wrapText="1"/>
    </xf>
    <xf numFmtId="0" fontId="35" fillId="0" borderId="99" xfId="0" applyFont="1" applyBorder="1" applyAlignment="1">
      <alignment vertical="top" wrapText="1"/>
    </xf>
    <xf numFmtId="0" fontId="35" fillId="0" borderId="100" xfId="0" applyFont="1" applyBorder="1" applyAlignment="1">
      <alignment vertical="top" wrapText="1"/>
    </xf>
    <xf numFmtId="0" fontId="26" fillId="34" borderId="35" xfId="0" applyFont="1" applyFill="1" applyBorder="1" applyAlignment="1">
      <alignment vertical="top" wrapText="1"/>
    </xf>
    <xf numFmtId="0" fontId="26" fillId="0" borderId="49" xfId="0" applyFont="1" applyBorder="1" applyAlignment="1">
      <alignment horizontal="right" vertical="top" wrapText="1"/>
    </xf>
    <xf numFmtId="0" fontId="26" fillId="0" borderId="63" xfId="0" applyFont="1" applyBorder="1" applyAlignment="1">
      <alignment horizontal="right" vertical="top" wrapText="1"/>
    </xf>
    <xf numFmtId="0" fontId="26" fillId="0" borderId="48" xfId="0" applyFont="1" applyBorder="1" applyAlignment="1">
      <alignment horizontal="right" vertical="top" wrapText="1"/>
    </xf>
    <xf numFmtId="0" fontId="26" fillId="0" borderId="54" xfId="0" applyFont="1" applyBorder="1" applyAlignment="1">
      <alignment horizontal="right" vertical="top" wrapText="1"/>
    </xf>
    <xf numFmtId="0" fontId="26" fillId="0" borderId="99" xfId="0" applyFont="1" applyBorder="1" applyAlignment="1">
      <alignment horizontal="right" vertical="top" wrapText="1"/>
    </xf>
    <xf numFmtId="0" fontId="26" fillId="0" borderId="100" xfId="0" applyFont="1" applyBorder="1" applyAlignment="1">
      <alignment horizontal="right" vertical="top" wrapText="1"/>
    </xf>
    <xf numFmtId="0" fontId="26" fillId="0" borderId="54" xfId="0" applyFont="1" applyBorder="1" applyAlignment="1">
      <alignment horizontal="left" vertical="top" wrapText="1"/>
    </xf>
    <xf numFmtId="0" fontId="26" fillId="0" borderId="99" xfId="0" applyFont="1" applyBorder="1" applyAlignment="1">
      <alignment horizontal="left" vertical="top" wrapText="1"/>
    </xf>
    <xf numFmtId="0" fontId="26" fillId="0" borderId="100" xfId="0" applyFont="1" applyBorder="1" applyAlignment="1">
      <alignment horizontal="left" vertical="top" wrapText="1"/>
    </xf>
    <xf numFmtId="0" fontId="35" fillId="0" borderId="90" xfId="0" applyFont="1" applyBorder="1" applyAlignment="1">
      <alignment vertical="top" wrapText="1"/>
    </xf>
    <xf numFmtId="0" fontId="35" fillId="0" borderId="110" xfId="0" applyFont="1" applyBorder="1" applyAlignment="1">
      <alignment vertical="top" wrapText="1"/>
    </xf>
    <xf numFmtId="0" fontId="35" fillId="0" borderId="82" xfId="0" applyFont="1" applyBorder="1" applyAlignment="1">
      <alignment vertical="top" wrapText="1"/>
    </xf>
    <xf numFmtId="0" fontId="35" fillId="33" borderId="65" xfId="0" applyFont="1" applyFill="1" applyBorder="1" applyAlignment="1">
      <alignment horizontal="left" vertical="top" wrapText="1"/>
    </xf>
    <xf numFmtId="0" fontId="35" fillId="33" borderId="87" xfId="0" applyFont="1" applyFill="1" applyBorder="1" applyAlignment="1">
      <alignment horizontal="left" vertical="top" wrapText="1"/>
    </xf>
    <xf numFmtId="0" fontId="35" fillId="33" borderId="104" xfId="0" applyFont="1" applyFill="1" applyBorder="1" applyAlignment="1">
      <alignment horizontal="left" vertical="top" wrapText="1"/>
    </xf>
    <xf numFmtId="0" fontId="0" fillId="34" borderId="49" xfId="0" applyFont="1" applyFill="1" applyBorder="1" applyAlignment="1">
      <alignment horizontal="left"/>
    </xf>
    <xf numFmtId="0" fontId="0" fillId="34" borderId="63" xfId="0" applyFont="1" applyFill="1" applyBorder="1" applyAlignment="1">
      <alignment horizontal="left"/>
    </xf>
    <xf numFmtId="0" fontId="0" fillId="34" borderId="48" xfId="0" applyFont="1" applyFill="1" applyBorder="1" applyAlignment="1">
      <alignment horizontal="left"/>
    </xf>
    <xf numFmtId="3" fontId="35" fillId="33" borderId="65" xfId="0" applyNumberFormat="1" applyFont="1" applyFill="1" applyBorder="1" applyAlignment="1">
      <alignment horizontal="center" vertical="top" wrapText="1"/>
    </xf>
    <xf numFmtId="3" fontId="35" fillId="33" borderId="87" xfId="0" applyNumberFormat="1" applyFont="1" applyFill="1" applyBorder="1" applyAlignment="1">
      <alignment horizontal="center" vertical="top" wrapText="1"/>
    </xf>
    <xf numFmtId="3" fontId="35" fillId="33" borderId="104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right"/>
    </xf>
    <xf numFmtId="0" fontId="35" fillId="10" borderId="110" xfId="0" applyFont="1" applyFill="1" applyBorder="1" applyAlignment="1">
      <alignment horizontal="center" vertical="top" wrapText="1"/>
    </xf>
    <xf numFmtId="0" fontId="35" fillId="10" borderId="82" xfId="0" applyFont="1" applyFill="1" applyBorder="1" applyAlignment="1">
      <alignment horizontal="center" vertical="top" wrapText="1"/>
    </xf>
    <xf numFmtId="0" fontId="35" fillId="38" borderId="87" xfId="0" applyFont="1" applyFill="1" applyBorder="1" applyAlignment="1">
      <alignment horizontal="center" vertical="top" wrapText="1"/>
    </xf>
    <xf numFmtId="0" fontId="35" fillId="38" borderId="104" xfId="0" applyFont="1" applyFill="1" applyBorder="1" applyAlignment="1">
      <alignment horizontal="center" vertical="top" wrapText="1"/>
    </xf>
    <xf numFmtId="0" fontId="92" fillId="37" borderId="49" xfId="0" applyFont="1" applyFill="1" applyBorder="1" applyAlignment="1">
      <alignment horizontal="left" vertical="top" wrapText="1"/>
    </xf>
    <xf numFmtId="0" fontId="92" fillId="37" borderId="63" xfId="0" applyFont="1" applyFill="1" applyBorder="1" applyAlignment="1">
      <alignment horizontal="left" vertical="top" wrapText="1"/>
    </xf>
    <xf numFmtId="0" fontId="92" fillId="37" borderId="48" xfId="0" applyFont="1" applyFill="1" applyBorder="1" applyAlignment="1">
      <alignment horizontal="left" vertical="top" wrapText="1"/>
    </xf>
    <xf numFmtId="0" fontId="35" fillId="0" borderId="55" xfId="0" applyFont="1" applyBorder="1" applyAlignment="1">
      <alignment vertical="top" wrapText="1"/>
    </xf>
    <xf numFmtId="0" fontId="35" fillId="0" borderId="56" xfId="0" applyFont="1" applyBorder="1" applyAlignment="1">
      <alignment vertical="top" wrapText="1"/>
    </xf>
    <xf numFmtId="0" fontId="0" fillId="0" borderId="83" xfId="56" applyBorder="1" applyAlignment="1">
      <alignment horizontal="left"/>
      <protection/>
    </xf>
    <xf numFmtId="0" fontId="0" fillId="0" borderId="63" xfId="56" applyBorder="1" applyAlignment="1">
      <alignment horizontal="left"/>
      <protection/>
    </xf>
    <xf numFmtId="0" fontId="0" fillId="0" borderId="48" xfId="56" applyBorder="1" applyAlignment="1">
      <alignment horizontal="left"/>
      <protection/>
    </xf>
    <xf numFmtId="0" fontId="0" fillId="43" borderId="35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5" xfId="56" applyBorder="1" applyAlignment="1">
      <alignment horizontal="left"/>
      <protection/>
    </xf>
    <xf numFmtId="0" fontId="99" fillId="0" borderId="0" xfId="56" applyFont="1" applyAlignment="1">
      <alignment horizontal="center" wrapText="1"/>
      <protection/>
    </xf>
    <xf numFmtId="0" fontId="99" fillId="0" borderId="0" xfId="56" applyFont="1" applyAlignment="1">
      <alignment horizontal="center"/>
      <protection/>
    </xf>
    <xf numFmtId="0" fontId="99" fillId="0" borderId="35" xfId="56" applyFont="1" applyBorder="1" applyAlignment="1">
      <alignment horizontal="center"/>
      <protection/>
    </xf>
    <xf numFmtId="0" fontId="0" fillId="0" borderId="0" xfId="56" applyFont="1" applyAlignment="1">
      <alignment horizontal="right"/>
      <protection/>
    </xf>
    <xf numFmtId="0" fontId="0" fillId="0" borderId="0" xfId="56" applyAlignment="1">
      <alignment horizontal="right"/>
      <protection/>
    </xf>
    <xf numFmtId="0" fontId="0" fillId="0" borderId="35" xfId="56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view="pageLayout" zoomScale="110" zoomScaleNormal="75" zoomScaleSheetLayoutView="80" zoomScalePageLayoutView="110" workbookViewId="0" topLeftCell="A1">
      <selection activeCell="J24" sqref="J24"/>
    </sheetView>
  </sheetViews>
  <sheetFormatPr defaultColWidth="9.140625" defaultRowHeight="12.75"/>
  <cols>
    <col min="1" max="1" width="0.13671875" style="287" customWidth="1"/>
    <col min="2" max="2" width="12.00390625" style="287" customWidth="1"/>
    <col min="3" max="3" width="0.13671875" style="287" hidden="1" customWidth="1"/>
    <col min="4" max="4" width="2.28125" style="287" hidden="1" customWidth="1"/>
    <col min="5" max="5" width="6.8515625" style="287" customWidth="1"/>
    <col min="6" max="6" width="3.8515625" style="287" customWidth="1"/>
    <col min="7" max="7" width="5.28125" style="287" customWidth="1"/>
    <col min="8" max="8" width="18.421875" style="287" customWidth="1"/>
    <col min="9" max="9" width="36.00390625" style="287" customWidth="1"/>
    <col min="10" max="10" width="35.28125" style="288" customWidth="1"/>
    <col min="11" max="16384" width="9.140625" style="287" customWidth="1"/>
  </cols>
  <sheetData>
    <row r="2" ht="2.25" customHeight="1" thickBot="1"/>
    <row r="3" ht="13.5" hidden="1" thickBot="1"/>
    <row r="4" ht="13.5" hidden="1" thickBot="1"/>
    <row r="5" ht="13.5" hidden="1" thickBot="1"/>
    <row r="6" ht="13.5" hidden="1" thickBot="1"/>
    <row r="7" spans="2:10" ht="15" customHeight="1">
      <c r="B7" s="289" t="s">
        <v>3</v>
      </c>
      <c r="C7" s="290"/>
      <c r="D7" s="290"/>
      <c r="E7" s="290"/>
      <c r="F7" s="290"/>
      <c r="G7" s="290"/>
      <c r="H7" s="290"/>
      <c r="I7" s="290"/>
      <c r="J7" s="291" t="s">
        <v>4</v>
      </c>
    </row>
    <row r="8" spans="2:10" ht="15" customHeight="1">
      <c r="B8" s="292" t="s">
        <v>5</v>
      </c>
      <c r="C8" s="293"/>
      <c r="D8" s="293"/>
      <c r="E8" s="293"/>
      <c r="F8" s="293" t="s">
        <v>6</v>
      </c>
      <c r="G8" s="293"/>
      <c r="H8" s="293"/>
      <c r="I8" s="293" t="s">
        <v>7</v>
      </c>
      <c r="J8" s="294"/>
    </row>
    <row r="9" spans="2:10" ht="15" customHeight="1" thickBot="1">
      <c r="B9" s="295"/>
      <c r="C9" s="296"/>
      <c r="D9" s="296"/>
      <c r="E9" s="296"/>
      <c r="F9" s="296" t="s">
        <v>8</v>
      </c>
      <c r="G9" s="296"/>
      <c r="H9" s="296"/>
      <c r="I9" s="296"/>
      <c r="J9" s="297" t="s">
        <v>218</v>
      </c>
    </row>
    <row r="10" spans="2:10" ht="15" customHeight="1" thickTop="1">
      <c r="B10" s="298" t="s">
        <v>171</v>
      </c>
      <c r="C10" s="299"/>
      <c r="D10" s="299"/>
      <c r="E10" s="299"/>
      <c r="F10" s="299"/>
      <c r="G10" s="299"/>
      <c r="H10" s="299"/>
      <c r="I10" s="299"/>
      <c r="J10" s="300"/>
    </row>
    <row r="11" spans="2:10" ht="15" customHeight="1">
      <c r="B11" s="301" t="s">
        <v>102</v>
      </c>
      <c r="C11" s="302"/>
      <c r="D11" s="302"/>
      <c r="E11" s="302"/>
      <c r="F11" s="302"/>
      <c r="G11" s="302"/>
      <c r="H11" s="302"/>
      <c r="I11" s="302"/>
      <c r="J11" s="303">
        <f>J12+J18+J25+J27+J34+J40</f>
        <v>327642300</v>
      </c>
    </row>
    <row r="12" spans="2:10" ht="15" customHeight="1">
      <c r="B12" s="304"/>
      <c r="C12" s="305"/>
      <c r="D12" s="306"/>
      <c r="E12" s="307" t="s">
        <v>9</v>
      </c>
      <c r="F12" s="307"/>
      <c r="G12" s="307"/>
      <c r="H12" s="307"/>
      <c r="I12" s="307"/>
      <c r="J12" s="308">
        <f>J13+J14+J15+J16+J17</f>
        <v>5811779</v>
      </c>
    </row>
    <row r="13" spans="2:10" ht="15" customHeight="1">
      <c r="B13" s="304"/>
      <c r="C13" s="305"/>
      <c r="D13" s="306"/>
      <c r="E13" s="305"/>
      <c r="F13" s="305"/>
      <c r="G13" s="309" t="s">
        <v>135</v>
      </c>
      <c r="H13" s="309"/>
      <c r="I13" s="309"/>
      <c r="J13" s="310">
        <v>1535000</v>
      </c>
    </row>
    <row r="14" spans="2:10" ht="15" customHeight="1">
      <c r="B14" s="304"/>
      <c r="C14" s="305"/>
      <c r="D14" s="306"/>
      <c r="E14" s="305"/>
      <c r="F14" s="305"/>
      <c r="G14" s="309" t="s">
        <v>136</v>
      </c>
      <c r="H14" s="309"/>
      <c r="I14" s="309"/>
      <c r="J14" s="310">
        <v>2812419</v>
      </c>
    </row>
    <row r="15" spans="2:10" ht="14.25" customHeight="1">
      <c r="B15" s="304"/>
      <c r="C15" s="305"/>
      <c r="D15" s="306"/>
      <c r="E15" s="306"/>
      <c r="F15" s="311"/>
      <c r="G15" s="312" t="s">
        <v>183</v>
      </c>
      <c r="H15" s="312"/>
      <c r="I15" s="313"/>
      <c r="J15" s="98">
        <v>1063360</v>
      </c>
    </row>
    <row r="16" spans="2:10" ht="15" customHeight="1">
      <c r="B16" s="304"/>
      <c r="C16" s="305"/>
      <c r="D16" s="306"/>
      <c r="E16" s="306"/>
      <c r="F16" s="314"/>
      <c r="G16" s="315" t="s">
        <v>137</v>
      </c>
      <c r="H16" s="315"/>
      <c r="I16" s="316"/>
      <c r="J16" s="310">
        <v>400000</v>
      </c>
    </row>
    <row r="17" spans="2:10" ht="15" customHeight="1">
      <c r="B17" s="304"/>
      <c r="C17" s="305"/>
      <c r="D17" s="306"/>
      <c r="E17" s="306"/>
      <c r="F17" s="314"/>
      <c r="G17" s="315" t="s">
        <v>194</v>
      </c>
      <c r="H17" s="315"/>
      <c r="I17" s="316"/>
      <c r="J17" s="310">
        <v>1000</v>
      </c>
    </row>
    <row r="18" spans="2:10" ht="15" customHeight="1">
      <c r="B18" s="304"/>
      <c r="C18" s="317"/>
      <c r="D18" s="318"/>
      <c r="E18" s="319" t="s">
        <v>130</v>
      </c>
      <c r="F18" s="320"/>
      <c r="G18" s="320"/>
      <c r="H18" s="320"/>
      <c r="I18" s="321"/>
      <c r="J18" s="453">
        <f>J19+J21+J23</f>
        <v>20848753</v>
      </c>
    </row>
    <row r="19" spans="2:10" ht="15" customHeight="1">
      <c r="B19" s="304"/>
      <c r="C19" s="318"/>
      <c r="D19" s="322"/>
      <c r="E19" s="317"/>
      <c r="F19" s="317"/>
      <c r="G19" s="323" t="s">
        <v>131</v>
      </c>
      <c r="H19" s="323"/>
      <c r="I19" s="323"/>
      <c r="J19" s="324">
        <f>J20</f>
        <v>2880000</v>
      </c>
    </row>
    <row r="20" spans="2:10" ht="15" customHeight="1">
      <c r="B20" s="304"/>
      <c r="C20" s="318"/>
      <c r="D20" s="322"/>
      <c r="E20" s="317"/>
      <c r="F20" s="317"/>
      <c r="G20" s="323" t="s">
        <v>132</v>
      </c>
      <c r="H20" s="323"/>
      <c r="I20" s="323"/>
      <c r="J20" s="324">
        <v>2880000</v>
      </c>
    </row>
    <row r="21" spans="2:10" ht="15" customHeight="1">
      <c r="B21" s="304"/>
      <c r="C21" s="318"/>
      <c r="D21" s="322"/>
      <c r="E21" s="318"/>
      <c r="F21" s="322"/>
      <c r="G21" s="315" t="s">
        <v>172</v>
      </c>
      <c r="H21" s="315"/>
      <c r="I21" s="316"/>
      <c r="J21" s="324">
        <f>J22</f>
        <v>12526353</v>
      </c>
    </row>
    <row r="22" spans="2:10" ht="15" customHeight="1">
      <c r="B22" s="304"/>
      <c r="C22" s="318"/>
      <c r="D22" s="322"/>
      <c r="E22" s="318"/>
      <c r="F22" s="322"/>
      <c r="G22" s="315" t="s">
        <v>133</v>
      </c>
      <c r="H22" s="315"/>
      <c r="I22" s="316"/>
      <c r="J22" s="324">
        <v>12526353</v>
      </c>
    </row>
    <row r="23" spans="2:10" ht="15" customHeight="1">
      <c r="B23" s="304"/>
      <c r="C23" s="318"/>
      <c r="D23" s="325"/>
      <c r="E23" s="326"/>
      <c r="F23" s="327"/>
      <c r="G23" s="312" t="s">
        <v>134</v>
      </c>
      <c r="H23" s="312"/>
      <c r="I23" s="313"/>
      <c r="J23" s="310">
        <f>J24</f>
        <v>5442400</v>
      </c>
    </row>
    <row r="24" spans="2:10" ht="15" customHeight="1">
      <c r="B24" s="304"/>
      <c r="C24" s="318"/>
      <c r="D24" s="325"/>
      <c r="E24" s="328"/>
      <c r="F24" s="329"/>
      <c r="G24" s="328" t="s">
        <v>181</v>
      </c>
      <c r="H24" s="330"/>
      <c r="I24" s="331"/>
      <c r="J24" s="332">
        <v>5442400</v>
      </c>
    </row>
    <row r="25" spans="2:10" ht="15" customHeight="1">
      <c r="B25" s="304"/>
      <c r="C25" s="305"/>
      <c r="D25" s="306"/>
      <c r="E25" s="333" t="s">
        <v>138</v>
      </c>
      <c r="F25" s="333"/>
      <c r="G25" s="333"/>
      <c r="H25" s="333"/>
      <c r="I25" s="333"/>
      <c r="J25" s="308">
        <v>0</v>
      </c>
    </row>
    <row r="26" spans="2:10" ht="15" customHeight="1">
      <c r="B26" s="304"/>
      <c r="C26" s="305"/>
      <c r="D26" s="306"/>
      <c r="E26" s="305"/>
      <c r="F26" s="305"/>
      <c r="G26" s="323"/>
      <c r="H26" s="323"/>
      <c r="I26" s="323"/>
      <c r="J26" s="324">
        <v>0</v>
      </c>
    </row>
    <row r="27" spans="2:10" ht="15" customHeight="1">
      <c r="B27" s="304"/>
      <c r="C27" s="305"/>
      <c r="D27" s="306"/>
      <c r="E27" s="307" t="s">
        <v>129</v>
      </c>
      <c r="F27" s="307"/>
      <c r="G27" s="307"/>
      <c r="H27" s="307"/>
      <c r="I27" s="307"/>
      <c r="J27" s="308">
        <f>J28+J29+J30+J31</f>
        <v>63548648</v>
      </c>
    </row>
    <row r="28" spans="2:10" ht="15" customHeight="1">
      <c r="B28" s="304"/>
      <c r="C28" s="305"/>
      <c r="D28" s="306"/>
      <c r="E28" s="334" t="s">
        <v>169</v>
      </c>
      <c r="F28" s="335"/>
      <c r="G28" s="335"/>
      <c r="H28" s="335"/>
      <c r="I28" s="336"/>
      <c r="J28" s="310">
        <v>28865607</v>
      </c>
    </row>
    <row r="29" spans="2:10" ht="33" customHeight="1">
      <c r="B29" s="304"/>
      <c r="C29" s="305"/>
      <c r="D29" s="306"/>
      <c r="E29" s="334" t="s">
        <v>170</v>
      </c>
      <c r="F29" s="335"/>
      <c r="G29" s="335"/>
      <c r="H29" s="335"/>
      <c r="I29" s="336"/>
      <c r="J29" s="310">
        <v>0</v>
      </c>
    </row>
    <row r="30" spans="2:10" ht="17.25" customHeight="1">
      <c r="B30" s="304"/>
      <c r="C30" s="305"/>
      <c r="D30" s="306"/>
      <c r="E30" s="334" t="s">
        <v>173</v>
      </c>
      <c r="F30" s="335"/>
      <c r="G30" s="335"/>
      <c r="H30" s="335"/>
      <c r="I30" s="336"/>
      <c r="J30" s="310">
        <v>15408200</v>
      </c>
    </row>
    <row r="31" spans="2:10" ht="14.25" customHeight="1">
      <c r="B31" s="304"/>
      <c r="C31" s="305"/>
      <c r="D31" s="306"/>
      <c r="E31" s="334" t="s">
        <v>174</v>
      </c>
      <c r="F31" s="335"/>
      <c r="G31" s="335"/>
      <c r="H31" s="335"/>
      <c r="I31" s="336"/>
      <c r="J31" s="310">
        <v>19274841</v>
      </c>
    </row>
    <row r="32" spans="2:10" ht="17.25" customHeight="1">
      <c r="B32" s="304"/>
      <c r="C32" s="305"/>
      <c r="D32" s="306"/>
      <c r="E32" s="319" t="s">
        <v>148</v>
      </c>
      <c r="F32" s="337"/>
      <c r="G32" s="337"/>
      <c r="H32" s="337"/>
      <c r="I32" s="338"/>
      <c r="J32" s="308">
        <v>0</v>
      </c>
    </row>
    <row r="33" spans="2:10" ht="18.75" customHeight="1">
      <c r="B33" s="304"/>
      <c r="C33" s="305"/>
      <c r="D33" s="306"/>
      <c r="E33" s="319" t="s">
        <v>139</v>
      </c>
      <c r="F33" s="337"/>
      <c r="G33" s="337"/>
      <c r="H33" s="337"/>
      <c r="I33" s="338"/>
      <c r="J33" s="308">
        <v>0</v>
      </c>
    </row>
    <row r="34" spans="2:10" ht="18.75" customHeight="1">
      <c r="B34" s="304"/>
      <c r="C34" s="305"/>
      <c r="D34" s="306"/>
      <c r="E34" s="307" t="s">
        <v>195</v>
      </c>
      <c r="F34" s="307"/>
      <c r="G34" s="307"/>
      <c r="H34" s="307"/>
      <c r="I34" s="307"/>
      <c r="J34" s="308">
        <f>J35+J36+J37+J38+J39</f>
        <v>155774985</v>
      </c>
    </row>
    <row r="35" spans="2:10" ht="18.75" customHeight="1">
      <c r="B35" s="304"/>
      <c r="C35" s="305"/>
      <c r="D35" s="306"/>
      <c r="E35" s="681" t="s">
        <v>257</v>
      </c>
      <c r="F35" s="682"/>
      <c r="G35" s="682"/>
      <c r="H35" s="682"/>
      <c r="I35" s="683"/>
      <c r="J35" s="332">
        <v>0</v>
      </c>
    </row>
    <row r="36" spans="2:10" ht="37.5" customHeight="1">
      <c r="B36" s="304"/>
      <c r="C36" s="305"/>
      <c r="D36" s="306"/>
      <c r="E36" s="334" t="s">
        <v>196</v>
      </c>
      <c r="F36" s="335"/>
      <c r="G36" s="335"/>
      <c r="H36" s="335"/>
      <c r="I36" s="336"/>
      <c r="J36" s="339">
        <v>0</v>
      </c>
    </row>
    <row r="37" spans="2:10" ht="37.5" customHeight="1">
      <c r="B37" s="304"/>
      <c r="C37" s="305"/>
      <c r="D37" s="306"/>
      <c r="E37" s="684" t="s">
        <v>259</v>
      </c>
      <c r="F37" s="685"/>
      <c r="G37" s="685"/>
      <c r="H37" s="685"/>
      <c r="I37" s="686"/>
      <c r="J37" s="339">
        <v>153819119</v>
      </c>
    </row>
    <row r="38" spans="2:10" ht="18.75" customHeight="1">
      <c r="B38" s="304"/>
      <c r="C38" s="305"/>
      <c r="D38" s="306"/>
      <c r="E38" s="334" t="s">
        <v>175</v>
      </c>
      <c r="F38" s="335"/>
      <c r="G38" s="335"/>
      <c r="H38" s="335"/>
      <c r="I38" s="336"/>
      <c r="J38" s="310">
        <v>1955866</v>
      </c>
    </row>
    <row r="39" spans="2:10" ht="18.75" customHeight="1">
      <c r="B39" s="304"/>
      <c r="C39" s="305"/>
      <c r="D39" s="306"/>
      <c r="E39" s="334" t="s">
        <v>174</v>
      </c>
      <c r="F39" s="335"/>
      <c r="G39" s="335"/>
      <c r="H39" s="335"/>
      <c r="I39" s="336"/>
      <c r="J39" s="310">
        <v>0</v>
      </c>
    </row>
    <row r="40" spans="2:10" ht="15" customHeight="1">
      <c r="B40" s="304"/>
      <c r="C40" s="305"/>
      <c r="D40" s="306"/>
      <c r="E40" s="333" t="s">
        <v>140</v>
      </c>
      <c r="F40" s="333"/>
      <c r="G40" s="333"/>
      <c r="H40" s="333"/>
      <c r="I40" s="333"/>
      <c r="J40" s="308">
        <f>J41</f>
        <v>81658135</v>
      </c>
    </row>
    <row r="41" spans="2:10" ht="15" customHeight="1">
      <c r="B41" s="304"/>
      <c r="C41" s="305"/>
      <c r="D41" s="306"/>
      <c r="E41" s="305"/>
      <c r="F41" s="305"/>
      <c r="G41" s="340" t="s">
        <v>141</v>
      </c>
      <c r="H41" s="312"/>
      <c r="I41" s="313"/>
      <c r="J41" s="310">
        <v>81658135</v>
      </c>
    </row>
    <row r="42" spans="2:10" ht="15" customHeight="1">
      <c r="B42" s="304"/>
      <c r="C42" s="305"/>
      <c r="D42" s="306"/>
      <c r="E42" s="305"/>
      <c r="F42" s="305"/>
      <c r="G42" s="340" t="s">
        <v>176</v>
      </c>
      <c r="H42" s="312"/>
      <c r="I42" s="313"/>
      <c r="J42" s="324"/>
    </row>
    <row r="43" spans="2:10" ht="15" customHeight="1">
      <c r="B43" s="341"/>
      <c r="C43" s="342"/>
      <c r="D43" s="343"/>
      <c r="E43" s="305"/>
      <c r="F43" s="305"/>
      <c r="G43" s="340" t="s">
        <v>162</v>
      </c>
      <c r="H43" s="312"/>
      <c r="I43" s="313"/>
      <c r="J43" s="324"/>
    </row>
    <row r="44" spans="1:10" ht="15" customHeight="1">
      <c r="A44" s="427"/>
      <c r="B44" s="341"/>
      <c r="C44" s="342"/>
      <c r="D44" s="343"/>
      <c r="E44" s="305"/>
      <c r="F44" s="305"/>
      <c r="G44" s="323" t="s">
        <v>163</v>
      </c>
      <c r="H44" s="323"/>
      <c r="I44" s="323"/>
      <c r="J44" s="426"/>
    </row>
    <row r="45" spans="1:10" ht="15" customHeight="1" thickBot="1">
      <c r="A45" s="427"/>
      <c r="B45" s="678" t="s">
        <v>224</v>
      </c>
      <c r="C45" s="679"/>
      <c r="D45" s="679"/>
      <c r="E45" s="679"/>
      <c r="F45" s="679"/>
      <c r="G45" s="679"/>
      <c r="H45" s="679"/>
      <c r="I45" s="680"/>
      <c r="J45" s="597">
        <f>J11</f>
        <v>327642300</v>
      </c>
    </row>
    <row r="46" spans="1:10" ht="15" customHeight="1">
      <c r="A46" s="594"/>
      <c r="B46" s="687" t="s">
        <v>323</v>
      </c>
      <c r="C46" s="688"/>
      <c r="D46" s="688"/>
      <c r="E46" s="688"/>
      <c r="F46" s="688"/>
      <c r="G46" s="688"/>
      <c r="H46" s="688"/>
      <c r="I46" s="595"/>
      <c r="J46" s="596"/>
    </row>
    <row r="47" spans="2:10" ht="15" customHeight="1">
      <c r="B47" s="304"/>
      <c r="C47" s="305"/>
      <c r="D47" s="306"/>
      <c r="E47" s="307" t="s">
        <v>9</v>
      </c>
      <c r="F47" s="307"/>
      <c r="G47" s="307"/>
      <c r="H47" s="307"/>
      <c r="I47" s="307"/>
      <c r="J47" s="630">
        <f>J48+J49+J50</f>
        <v>12250758</v>
      </c>
    </row>
    <row r="48" spans="2:10" ht="15" customHeight="1">
      <c r="B48" s="304"/>
      <c r="C48" s="305"/>
      <c r="D48" s="306"/>
      <c r="E48" s="305"/>
      <c r="F48" s="305"/>
      <c r="G48" s="309" t="s">
        <v>135</v>
      </c>
      <c r="H48" s="309"/>
      <c r="I48" s="309"/>
      <c r="J48" s="310">
        <v>0</v>
      </c>
    </row>
    <row r="49" spans="2:10" ht="15" customHeight="1">
      <c r="B49" s="304"/>
      <c r="C49" s="305"/>
      <c r="D49" s="306"/>
      <c r="E49" s="305"/>
      <c r="F49" s="305"/>
      <c r="G49" s="309" t="s">
        <v>136</v>
      </c>
      <c r="H49" s="309"/>
      <c r="I49" s="309"/>
      <c r="J49" s="310">
        <v>9646247</v>
      </c>
    </row>
    <row r="50" spans="2:10" ht="14.25" customHeight="1">
      <c r="B50" s="304"/>
      <c r="C50" s="305"/>
      <c r="D50" s="306"/>
      <c r="E50" s="306"/>
      <c r="F50" s="311"/>
      <c r="G50" s="312" t="s">
        <v>183</v>
      </c>
      <c r="H50" s="312"/>
      <c r="I50" s="313"/>
      <c r="J50" s="98">
        <v>2604511</v>
      </c>
    </row>
    <row r="51" spans="1:10" ht="15" customHeight="1">
      <c r="A51" s="594"/>
      <c r="B51" s="602"/>
      <c r="C51" s="603"/>
      <c r="D51" s="603"/>
      <c r="E51" s="694" t="s">
        <v>140</v>
      </c>
      <c r="F51" s="694"/>
      <c r="G51" s="694"/>
      <c r="H51" s="694"/>
      <c r="I51" s="604"/>
      <c r="J51" s="601">
        <v>12841912</v>
      </c>
    </row>
    <row r="52" spans="2:10" ht="15" customHeight="1">
      <c r="B52" s="304"/>
      <c r="C52" s="305"/>
      <c r="D52" s="306"/>
      <c r="E52" s="305"/>
      <c r="F52" s="305"/>
      <c r="G52" s="340" t="s">
        <v>141</v>
      </c>
      <c r="H52" s="312"/>
      <c r="I52" s="313"/>
      <c r="J52" s="310">
        <v>0</v>
      </c>
    </row>
    <row r="53" spans="2:10" ht="15" customHeight="1">
      <c r="B53" s="304"/>
      <c r="C53" s="305"/>
      <c r="D53" s="306"/>
      <c r="E53" s="305"/>
      <c r="F53" s="305"/>
      <c r="G53" s="340" t="s">
        <v>176</v>
      </c>
      <c r="H53" s="312"/>
      <c r="I53" s="313"/>
      <c r="J53" s="324">
        <v>0</v>
      </c>
    </row>
    <row r="54" spans="2:10" ht="15" customHeight="1">
      <c r="B54" s="341"/>
      <c r="C54" s="342"/>
      <c r="D54" s="343"/>
      <c r="E54" s="305"/>
      <c r="F54" s="305"/>
      <c r="G54" s="340" t="s">
        <v>162</v>
      </c>
      <c r="H54" s="312"/>
      <c r="I54" s="313"/>
      <c r="J54" s="324">
        <v>0</v>
      </c>
    </row>
    <row r="55" spans="1:10" ht="15" customHeight="1">
      <c r="A55" s="427"/>
      <c r="B55" s="341"/>
      <c r="C55" s="342"/>
      <c r="D55" s="343"/>
      <c r="E55" s="305"/>
      <c r="F55" s="305"/>
      <c r="G55" s="323" t="s">
        <v>163</v>
      </c>
      <c r="H55" s="323"/>
      <c r="I55" s="323"/>
      <c r="J55" s="426">
        <v>0</v>
      </c>
    </row>
    <row r="56" spans="1:10" ht="15" customHeight="1">
      <c r="A56" s="427"/>
      <c r="B56" s="592"/>
      <c r="C56" s="593"/>
      <c r="D56" s="593"/>
      <c r="E56" s="311"/>
      <c r="F56" s="311"/>
      <c r="G56" s="689" t="s">
        <v>327</v>
      </c>
      <c r="H56" s="689"/>
      <c r="I56" s="690"/>
      <c r="J56" s="426">
        <v>12841912</v>
      </c>
    </row>
    <row r="57" spans="1:10" ht="15" customHeight="1">
      <c r="A57" s="427"/>
      <c r="B57" s="695" t="s">
        <v>224</v>
      </c>
      <c r="C57" s="696"/>
      <c r="D57" s="696"/>
      <c r="E57" s="696"/>
      <c r="F57" s="696"/>
      <c r="G57" s="696"/>
      <c r="H57" s="696"/>
      <c r="I57" s="697"/>
      <c r="J57" s="605">
        <v>12841912</v>
      </c>
    </row>
    <row r="58" spans="1:10" s="599" customFormat="1" ht="15" customHeight="1">
      <c r="A58" s="598"/>
      <c r="B58" s="691" t="s">
        <v>326</v>
      </c>
      <c r="C58" s="692"/>
      <c r="D58" s="692"/>
      <c r="E58" s="692"/>
      <c r="F58" s="692"/>
      <c r="G58" s="692"/>
      <c r="H58" s="692"/>
      <c r="I58" s="693"/>
      <c r="J58" s="596">
        <f>J11+J47+J51</f>
        <v>352734970</v>
      </c>
    </row>
    <row r="59" spans="2:10" ht="12.75">
      <c r="B59" s="670" t="s">
        <v>359</v>
      </c>
      <c r="C59" s="671"/>
      <c r="D59" s="671"/>
      <c r="E59" s="671"/>
      <c r="F59" s="671"/>
      <c r="G59" s="671"/>
      <c r="H59" s="672"/>
      <c r="I59" s="673"/>
      <c r="J59" s="674">
        <v>339893058</v>
      </c>
    </row>
  </sheetData>
  <sheetProtection/>
  <mergeCells count="8">
    <mergeCell ref="B45:I45"/>
    <mergeCell ref="E35:I35"/>
    <mergeCell ref="E37:I37"/>
    <mergeCell ref="B46:H46"/>
    <mergeCell ref="G56:I56"/>
    <mergeCell ref="B58:I58"/>
    <mergeCell ref="E51:H51"/>
    <mergeCell ref="B57:I57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&amp;R4/2019.(II.26.)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19.7109375" style="13" customWidth="1"/>
    <col min="6" max="6" width="12.00390625" style="0" hidden="1" customWidth="1"/>
    <col min="7" max="10" width="0" style="0" hidden="1" customWidth="1"/>
  </cols>
  <sheetData>
    <row r="2" spans="1:6" ht="48" customHeight="1">
      <c r="A2" s="773" t="s">
        <v>368</v>
      </c>
      <c r="B2" s="789"/>
      <c r="C2" s="789"/>
      <c r="D2" s="789"/>
      <c r="E2" s="789"/>
      <c r="F2" s="104"/>
    </row>
    <row r="3" spans="1:6" ht="39" customHeight="1">
      <c r="A3" s="794" t="s">
        <v>88</v>
      </c>
      <c r="B3" s="794"/>
      <c r="C3" s="794"/>
      <c r="D3" s="794"/>
      <c r="E3" s="794"/>
      <c r="F3" s="794"/>
    </row>
    <row r="4" spans="1:6" ht="18.75">
      <c r="A4" s="794" t="s">
        <v>23</v>
      </c>
      <c r="B4" s="794"/>
      <c r="C4" s="794"/>
      <c r="D4" s="794"/>
      <c r="E4" s="794"/>
      <c r="F4" s="794"/>
    </row>
    <row r="5" spans="1:6" ht="57" customHeight="1" thickBot="1">
      <c r="A5" s="387"/>
      <c r="B5" s="387"/>
      <c r="C5" s="387"/>
      <c r="D5" s="387">
        <v>2019</v>
      </c>
      <c r="E5" s="519"/>
      <c r="F5" s="387"/>
    </row>
    <row r="6" spans="3:10" ht="14.25" customHeight="1">
      <c r="C6" s="32" t="s">
        <v>24</v>
      </c>
      <c r="D6" s="795" t="s">
        <v>69</v>
      </c>
      <c r="E6" s="520" t="s">
        <v>70</v>
      </c>
      <c r="F6" s="227" t="s">
        <v>71</v>
      </c>
      <c r="G6" s="110" t="s">
        <v>71</v>
      </c>
      <c r="H6" s="110" t="s">
        <v>71</v>
      </c>
      <c r="I6" s="110" t="s">
        <v>71</v>
      </c>
      <c r="J6" s="110" t="s">
        <v>68</v>
      </c>
    </row>
    <row r="7" spans="3:10" ht="14.25" customHeight="1" thickBot="1">
      <c r="C7" s="105"/>
      <c r="D7" s="795"/>
      <c r="E7" s="520" t="s">
        <v>4</v>
      </c>
      <c r="F7" s="228" t="s">
        <v>72</v>
      </c>
      <c r="G7" s="111" t="s">
        <v>41</v>
      </c>
      <c r="H7" s="111" t="s">
        <v>54</v>
      </c>
      <c r="I7" s="111" t="s">
        <v>55</v>
      </c>
      <c r="J7" s="111"/>
    </row>
    <row r="8" spans="3:10" ht="14.25" customHeight="1" thickBot="1">
      <c r="C8" s="105"/>
      <c r="D8" s="388"/>
      <c r="E8" s="520" t="s">
        <v>218</v>
      </c>
      <c r="F8" s="393"/>
      <c r="G8" s="393"/>
      <c r="H8" s="393"/>
      <c r="I8" s="393"/>
      <c r="J8" s="394"/>
    </row>
    <row r="9" spans="3:10" ht="36.75" customHeight="1">
      <c r="C9" s="25"/>
      <c r="D9" s="524" t="s">
        <v>166</v>
      </c>
      <c r="E9" s="525">
        <f>SUM(E10:E18)</f>
        <v>3819000</v>
      </c>
      <c r="F9" s="229">
        <f>SUM(F10:F11)</f>
        <v>0</v>
      </c>
      <c r="G9" s="107">
        <f>SUM(G10:G11)</f>
        <v>0</v>
      </c>
      <c r="H9" s="107">
        <f>SUM(H10:H11)</f>
        <v>0</v>
      </c>
      <c r="I9" s="107">
        <f>SUM(I10:I11)</f>
        <v>0</v>
      </c>
      <c r="J9" s="258">
        <f>SUM(J10:J11)</f>
        <v>0</v>
      </c>
    </row>
    <row r="10" spans="3:10" ht="18.75" customHeight="1">
      <c r="C10" s="25"/>
      <c r="D10" s="231" t="s">
        <v>318</v>
      </c>
      <c r="E10" s="521">
        <v>800000</v>
      </c>
      <c r="F10" s="230"/>
      <c r="G10" s="108"/>
      <c r="H10" s="108"/>
      <c r="I10" s="108"/>
      <c r="J10" s="108"/>
    </row>
    <row r="11" spans="3:10" ht="18" customHeight="1">
      <c r="C11" s="25"/>
      <c r="D11" s="231" t="s">
        <v>159</v>
      </c>
      <c r="E11" s="521">
        <v>2139000</v>
      </c>
      <c r="F11" s="230"/>
      <c r="G11" s="108"/>
      <c r="H11" s="108"/>
      <c r="I11" s="108"/>
      <c r="J11" s="108"/>
    </row>
    <row r="12" spans="3:10" ht="18.75" customHeight="1">
      <c r="C12" s="25"/>
      <c r="D12" s="231" t="s">
        <v>193</v>
      </c>
      <c r="E12" s="521">
        <v>12000</v>
      </c>
      <c r="F12" s="135"/>
      <c r="G12" s="135"/>
      <c r="H12" s="135"/>
      <c r="I12" s="135"/>
      <c r="J12" s="135"/>
    </row>
    <row r="13" spans="3:10" ht="18.75" customHeight="1">
      <c r="C13" s="25"/>
      <c r="D13" s="231" t="s">
        <v>94</v>
      </c>
      <c r="E13" s="521">
        <v>21000</v>
      </c>
      <c r="F13" s="135"/>
      <c r="G13" s="135"/>
      <c r="H13" s="135"/>
      <c r="I13" s="135"/>
      <c r="J13" s="135"/>
    </row>
    <row r="14" spans="3:10" ht="18.75" customHeight="1">
      <c r="C14" s="25"/>
      <c r="D14" s="231" t="s">
        <v>95</v>
      </c>
      <c r="E14" s="521">
        <v>72000</v>
      </c>
      <c r="F14" s="135"/>
      <c r="G14" s="135"/>
      <c r="H14" s="135"/>
      <c r="I14" s="135"/>
      <c r="J14" s="135"/>
    </row>
    <row r="15" spans="3:10" ht="18.75" customHeight="1">
      <c r="C15" s="25"/>
      <c r="D15" s="231" t="s">
        <v>96</v>
      </c>
      <c r="E15" s="521">
        <v>22000</v>
      </c>
      <c r="F15" s="135"/>
      <c r="G15" s="135"/>
      <c r="H15" s="135"/>
      <c r="I15" s="135"/>
      <c r="J15" s="135"/>
    </row>
    <row r="16" spans="3:10" ht="18.75" customHeight="1">
      <c r="C16" s="25"/>
      <c r="D16" s="231" t="s">
        <v>167</v>
      </c>
      <c r="E16" s="521">
        <v>537000</v>
      </c>
      <c r="F16" s="135"/>
      <c r="G16" s="135"/>
      <c r="H16" s="135"/>
      <c r="I16" s="135"/>
      <c r="J16" s="135"/>
    </row>
    <row r="17" spans="3:10" ht="18.75" customHeight="1">
      <c r="C17" s="25"/>
      <c r="D17" s="231" t="s">
        <v>216</v>
      </c>
      <c r="E17" s="521">
        <v>10000</v>
      </c>
      <c r="F17" s="135"/>
      <c r="G17" s="135"/>
      <c r="H17" s="135"/>
      <c r="I17" s="135"/>
      <c r="J17" s="135"/>
    </row>
    <row r="18" spans="3:10" ht="18.75" customHeight="1">
      <c r="C18" s="25"/>
      <c r="D18" s="231" t="s">
        <v>97</v>
      </c>
      <c r="E18" s="521">
        <v>206000</v>
      </c>
      <c r="F18" s="135"/>
      <c r="G18" s="135"/>
      <c r="H18" s="135"/>
      <c r="I18" s="135"/>
      <c r="J18" s="135"/>
    </row>
    <row r="19" spans="3:10" ht="18.75" customHeight="1">
      <c r="C19" s="25"/>
      <c r="D19" s="264" t="s">
        <v>165</v>
      </c>
      <c r="E19" s="265">
        <f>E20+E22+E23</f>
        <v>22303631</v>
      </c>
      <c r="F19" s="135"/>
      <c r="G19" s="135"/>
      <c r="H19" s="135"/>
      <c r="I19" s="135"/>
      <c r="J19" s="135"/>
    </row>
    <row r="20" spans="3:10" ht="18.75" customHeight="1">
      <c r="C20" s="25"/>
      <c r="D20" s="231" t="s">
        <v>198</v>
      </c>
      <c r="E20" s="522">
        <v>22184631</v>
      </c>
      <c r="F20" s="135"/>
      <c r="G20" s="135"/>
      <c r="H20" s="135"/>
      <c r="I20" s="135"/>
      <c r="J20" s="135"/>
    </row>
    <row r="21" spans="3:10" ht="18.75" customHeight="1">
      <c r="C21" s="25"/>
      <c r="D21" s="231" t="s">
        <v>168</v>
      </c>
      <c r="E21" s="522"/>
      <c r="F21" s="135"/>
      <c r="G21" s="135"/>
      <c r="H21" s="135"/>
      <c r="I21" s="135"/>
      <c r="J21" s="135"/>
    </row>
    <row r="22" spans="3:10" ht="18.75" customHeight="1">
      <c r="C22" s="25"/>
      <c r="D22" s="231" t="s">
        <v>103</v>
      </c>
      <c r="E22" s="522">
        <v>5000</v>
      </c>
      <c r="F22" s="135"/>
      <c r="G22" s="135"/>
      <c r="H22" s="135"/>
      <c r="I22" s="135"/>
      <c r="J22" s="135"/>
    </row>
    <row r="23" spans="3:10" ht="18.75" customHeight="1">
      <c r="C23" s="25"/>
      <c r="D23" s="231" t="s">
        <v>199</v>
      </c>
      <c r="E23" s="522">
        <v>114000</v>
      </c>
      <c r="F23" s="135"/>
      <c r="G23" s="135"/>
      <c r="H23" s="135"/>
      <c r="I23" s="135"/>
      <c r="J23" s="135"/>
    </row>
    <row r="24" spans="3:10" ht="15.75" customHeight="1">
      <c r="C24" s="25"/>
      <c r="D24" s="524" t="s">
        <v>145</v>
      </c>
      <c r="E24" s="526">
        <f>E25</f>
        <v>0</v>
      </c>
      <c r="F24" s="138"/>
      <c r="G24" s="138"/>
      <c r="H24" s="138"/>
      <c r="I24" s="138"/>
      <c r="J24" s="138"/>
    </row>
    <row r="25" spans="3:10" ht="18.75" customHeight="1">
      <c r="C25" s="25"/>
      <c r="D25" s="395"/>
      <c r="E25" s="523"/>
      <c r="F25" s="138"/>
      <c r="G25" s="138"/>
      <c r="H25" s="138"/>
      <c r="I25" s="138"/>
      <c r="J25" s="138"/>
    </row>
    <row r="26" spans="3:10" ht="18.75" customHeight="1" thickBot="1">
      <c r="C26" s="25"/>
      <c r="D26" s="524" t="s">
        <v>110</v>
      </c>
      <c r="E26" s="525">
        <f>E9+E19+E24</f>
        <v>26122631</v>
      </c>
      <c r="F26" s="159"/>
      <c r="G26" s="26"/>
      <c r="H26" s="26"/>
      <c r="I26" s="26"/>
      <c r="J26" s="26"/>
    </row>
    <row r="27" ht="12.75">
      <c r="D27" s="4"/>
    </row>
    <row r="28" ht="12.75">
      <c r="D28" s="4"/>
    </row>
    <row r="29" ht="12.75">
      <c r="D29" s="4"/>
    </row>
    <row r="30" ht="12.75">
      <c r="D30" s="4"/>
    </row>
  </sheetData>
  <sheetProtection/>
  <mergeCells count="4">
    <mergeCell ref="A2:E2"/>
    <mergeCell ref="A3:F3"/>
    <mergeCell ref="A4:F4"/>
    <mergeCell ref="D6:D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C22">
      <selection activeCell="T17" sqref="T17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8.00390625" style="0" customWidth="1"/>
    <col min="4" max="4" width="11.00390625" style="0" customWidth="1"/>
    <col min="5" max="6" width="9.57421875" style="0" customWidth="1"/>
    <col min="7" max="8" width="9.28125" style="0" customWidth="1"/>
    <col min="9" max="9" width="10.00390625" style="0" customWidth="1"/>
    <col min="10" max="10" width="10.421875" style="0" customWidth="1"/>
    <col min="11" max="11" width="10.28125" style="0" customWidth="1"/>
    <col min="12" max="12" width="9.7109375" style="0" customWidth="1"/>
    <col min="13" max="13" width="9.421875" style="0" customWidth="1"/>
    <col min="14" max="15" width="9.7109375" style="0" customWidth="1"/>
    <col min="16" max="16" width="13.00390625" style="0" customWidth="1"/>
    <col min="17" max="17" width="11.8515625" style="0" bestFit="1" customWidth="1"/>
    <col min="18" max="18" width="12.57421875" style="0" customWidth="1"/>
    <col min="23" max="23" width="10.57421875" style="0" bestFit="1" customWidth="1"/>
  </cols>
  <sheetData>
    <row r="1" ht="0.75" customHeight="1">
      <c r="C1" s="5"/>
    </row>
    <row r="2" spans="1:16" ht="14.25">
      <c r="A2" s="25"/>
      <c r="B2" s="25"/>
      <c r="C2" s="796" t="s">
        <v>369</v>
      </c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:16" ht="14.25">
      <c r="A3" s="25"/>
      <c r="B3" s="25"/>
      <c r="C3" s="797" t="s">
        <v>25</v>
      </c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</row>
    <row r="4" spans="1:16" ht="18.75" customHeight="1">
      <c r="A4" s="25"/>
      <c r="B4" s="25"/>
      <c r="C4" s="412"/>
      <c r="D4" s="412"/>
      <c r="E4" s="412"/>
      <c r="F4" s="413"/>
      <c r="G4" s="413"/>
      <c r="H4" s="414"/>
      <c r="I4" s="459" t="s">
        <v>340</v>
      </c>
      <c r="J4" s="415"/>
      <c r="K4" s="415"/>
      <c r="L4" s="415"/>
      <c r="M4" s="415"/>
      <c r="N4" s="415"/>
      <c r="O4" s="416"/>
      <c r="P4" s="417" t="s">
        <v>220</v>
      </c>
    </row>
    <row r="5" spans="1:16" ht="18.75" customHeight="1">
      <c r="A5" s="25"/>
      <c r="B5" s="25"/>
      <c r="C5" s="418" t="s">
        <v>20</v>
      </c>
      <c r="D5" s="418" t="s">
        <v>26</v>
      </c>
      <c r="E5" s="418" t="s">
        <v>27</v>
      </c>
      <c r="F5" s="418" t="s">
        <v>28</v>
      </c>
      <c r="G5" s="418" t="s">
        <v>29</v>
      </c>
      <c r="H5" s="418" t="s">
        <v>30</v>
      </c>
      <c r="I5" s="418" t="s">
        <v>31</v>
      </c>
      <c r="J5" s="418" t="s">
        <v>32</v>
      </c>
      <c r="K5" s="418" t="s">
        <v>33</v>
      </c>
      <c r="L5" s="418" t="s">
        <v>34</v>
      </c>
      <c r="M5" s="419" t="s">
        <v>35</v>
      </c>
      <c r="N5" s="418" t="s">
        <v>36</v>
      </c>
      <c r="O5" s="418" t="s">
        <v>37</v>
      </c>
      <c r="P5" s="419" t="s">
        <v>38</v>
      </c>
    </row>
    <row r="6" spans="1:16" ht="18.75" customHeight="1">
      <c r="A6" s="25"/>
      <c r="B6" s="25"/>
      <c r="C6" s="419" t="s">
        <v>2</v>
      </c>
      <c r="D6" s="411"/>
      <c r="E6" s="411"/>
      <c r="F6" s="420"/>
      <c r="G6" s="420"/>
      <c r="H6" s="420"/>
      <c r="I6" s="420"/>
      <c r="J6" s="410"/>
      <c r="K6" s="410"/>
      <c r="L6" s="410"/>
      <c r="M6" s="410"/>
      <c r="N6" s="410"/>
      <c r="O6" s="410"/>
      <c r="P6" s="420"/>
    </row>
    <row r="7" spans="1:18" ht="60" customHeight="1">
      <c r="A7" s="25"/>
      <c r="B7" s="25"/>
      <c r="C7" s="244" t="s">
        <v>129</v>
      </c>
      <c r="D7" s="410">
        <v>5295721</v>
      </c>
      <c r="E7" s="410">
        <v>5295721</v>
      </c>
      <c r="F7" s="410">
        <v>5295721</v>
      </c>
      <c r="G7" s="410">
        <v>5295721</v>
      </c>
      <c r="H7" s="410">
        <v>5295721</v>
      </c>
      <c r="I7" s="410">
        <v>5295721</v>
      </c>
      <c r="J7" s="410">
        <v>5295721</v>
      </c>
      <c r="K7" s="410">
        <v>5295721</v>
      </c>
      <c r="L7" s="410">
        <v>5295721</v>
      </c>
      <c r="M7" s="410">
        <v>5295721</v>
      </c>
      <c r="N7" s="410">
        <v>5295721</v>
      </c>
      <c r="O7" s="410">
        <v>5295717</v>
      </c>
      <c r="P7" s="410">
        <f>SUM(D7:O7)</f>
        <v>63548648</v>
      </c>
      <c r="Q7" s="457"/>
      <c r="R7" s="627"/>
    </row>
    <row r="8" spans="1:18" ht="62.25" customHeight="1">
      <c r="A8" s="25"/>
      <c r="B8" s="25"/>
      <c r="C8" s="420" t="s">
        <v>147</v>
      </c>
      <c r="D8" s="410">
        <v>86008413</v>
      </c>
      <c r="E8" s="410">
        <v>0</v>
      </c>
      <c r="F8" s="410">
        <v>0</v>
      </c>
      <c r="G8" s="410">
        <v>0</v>
      </c>
      <c r="H8" s="410">
        <v>0</v>
      </c>
      <c r="I8" s="410">
        <v>0</v>
      </c>
      <c r="J8" s="410">
        <v>0</v>
      </c>
      <c r="K8" s="410">
        <v>0</v>
      </c>
      <c r="L8" s="410">
        <v>0</v>
      </c>
      <c r="M8" s="410">
        <v>24387758</v>
      </c>
      <c r="N8" s="410">
        <v>45378814</v>
      </c>
      <c r="O8" s="410">
        <v>0</v>
      </c>
      <c r="P8" s="410">
        <f aca="true" t="shared" si="0" ref="P8:P14">SUM(D8:O8)</f>
        <v>155774985</v>
      </c>
      <c r="Q8" s="457"/>
      <c r="R8" s="628"/>
    </row>
    <row r="9" spans="1:17" ht="40.5" customHeight="1">
      <c r="A9" s="25"/>
      <c r="B9" s="25"/>
      <c r="C9" s="420" t="s">
        <v>130</v>
      </c>
      <c r="D9" s="410">
        <v>0</v>
      </c>
      <c r="E9" s="410">
        <v>0</v>
      </c>
      <c r="F9" s="410">
        <v>10424377</v>
      </c>
      <c r="G9" s="410">
        <v>0</v>
      </c>
      <c r="H9" s="410">
        <v>0</v>
      </c>
      <c r="I9" s="410">
        <v>0</v>
      </c>
      <c r="J9" s="410">
        <v>0</v>
      </c>
      <c r="K9" s="410">
        <v>0</v>
      </c>
      <c r="L9" s="410">
        <v>10424376</v>
      </c>
      <c r="M9" s="410">
        <v>0</v>
      </c>
      <c r="N9" s="410">
        <v>0</v>
      </c>
      <c r="O9" s="410">
        <v>0</v>
      </c>
      <c r="P9" s="410">
        <f t="shared" si="0"/>
        <v>20848753</v>
      </c>
      <c r="Q9" s="457"/>
    </row>
    <row r="10" spans="1:18" ht="18.75" customHeight="1">
      <c r="A10" s="25"/>
      <c r="B10" s="25"/>
      <c r="C10" s="420" t="s">
        <v>10</v>
      </c>
      <c r="D10" s="410">
        <v>1505211</v>
      </c>
      <c r="E10" s="410">
        <v>1505211</v>
      </c>
      <c r="F10" s="410">
        <v>1505211</v>
      </c>
      <c r="G10" s="410">
        <v>1505211</v>
      </c>
      <c r="H10" s="410">
        <v>1505211</v>
      </c>
      <c r="I10" s="410">
        <v>1505211</v>
      </c>
      <c r="J10" s="410">
        <v>1505211</v>
      </c>
      <c r="K10" s="410">
        <v>1505211</v>
      </c>
      <c r="L10" s="410">
        <v>1505211</v>
      </c>
      <c r="M10" s="410">
        <v>1505211</v>
      </c>
      <c r="N10" s="410">
        <v>1505211</v>
      </c>
      <c r="O10" s="410">
        <v>1505216</v>
      </c>
      <c r="P10" s="410">
        <f>SUM(D10:O10)</f>
        <v>18062537</v>
      </c>
      <c r="Q10" s="457"/>
      <c r="R10" s="628"/>
    </row>
    <row r="11" spans="1:17" ht="31.5" customHeight="1">
      <c r="A11" s="25"/>
      <c r="B11" s="25"/>
      <c r="C11" s="420" t="s">
        <v>138</v>
      </c>
      <c r="D11" s="410">
        <v>0</v>
      </c>
      <c r="E11" s="410">
        <v>0</v>
      </c>
      <c r="F11" s="410">
        <v>0</v>
      </c>
      <c r="G11" s="410">
        <v>0</v>
      </c>
      <c r="H11" s="410">
        <v>0</v>
      </c>
      <c r="I11" s="410">
        <v>0</v>
      </c>
      <c r="J11" s="410">
        <v>0</v>
      </c>
      <c r="K11" s="410">
        <v>0</v>
      </c>
      <c r="L11" s="410">
        <v>0</v>
      </c>
      <c r="M11" s="410">
        <v>0</v>
      </c>
      <c r="N11" s="410">
        <v>0</v>
      </c>
      <c r="O11" s="410">
        <v>0</v>
      </c>
      <c r="P11" s="410">
        <f t="shared" si="0"/>
        <v>0</v>
      </c>
      <c r="Q11" s="457"/>
    </row>
    <row r="12" spans="1:17" ht="46.5" customHeight="1">
      <c r="A12" s="25"/>
      <c r="B12" s="25"/>
      <c r="C12" s="244" t="s">
        <v>148</v>
      </c>
      <c r="D12" s="410">
        <v>0</v>
      </c>
      <c r="E12" s="410">
        <v>0</v>
      </c>
      <c r="F12" s="410">
        <v>0</v>
      </c>
      <c r="G12" s="410">
        <v>0</v>
      </c>
      <c r="H12" s="410">
        <v>0</v>
      </c>
      <c r="I12" s="410">
        <v>0</v>
      </c>
      <c r="J12" s="410">
        <v>0</v>
      </c>
      <c r="K12" s="410">
        <v>0</v>
      </c>
      <c r="L12" s="410">
        <v>0</v>
      </c>
      <c r="M12" s="410">
        <v>0</v>
      </c>
      <c r="N12" s="410">
        <v>0</v>
      </c>
      <c r="O12" s="410">
        <v>0</v>
      </c>
      <c r="P12" s="410">
        <f t="shared" si="0"/>
        <v>0</v>
      </c>
      <c r="Q12" s="457"/>
    </row>
    <row r="13" spans="1:17" ht="46.5" customHeight="1">
      <c r="A13" s="25"/>
      <c r="B13" s="25"/>
      <c r="C13" s="244" t="s">
        <v>182</v>
      </c>
      <c r="D13" s="410">
        <v>0</v>
      </c>
      <c r="E13" s="410">
        <v>0</v>
      </c>
      <c r="F13" s="410">
        <v>0</v>
      </c>
      <c r="G13" s="410">
        <v>0</v>
      </c>
      <c r="H13" s="410">
        <v>0</v>
      </c>
      <c r="I13" s="410">
        <v>0</v>
      </c>
      <c r="J13" s="410">
        <v>0</v>
      </c>
      <c r="K13" s="410">
        <v>0</v>
      </c>
      <c r="L13" s="410">
        <v>0</v>
      </c>
      <c r="M13" s="410">
        <v>0</v>
      </c>
      <c r="N13" s="410">
        <v>0</v>
      </c>
      <c r="O13" s="410">
        <v>0</v>
      </c>
      <c r="P13" s="410">
        <f t="shared" si="0"/>
        <v>0</v>
      </c>
      <c r="Q13" s="457"/>
    </row>
    <row r="14" spans="1:17" ht="32.25" customHeight="1">
      <c r="A14" s="25"/>
      <c r="B14" s="25"/>
      <c r="C14" s="244" t="s">
        <v>140</v>
      </c>
      <c r="D14" s="410">
        <v>7875004</v>
      </c>
      <c r="E14" s="410">
        <v>7875004</v>
      </c>
      <c r="F14" s="410">
        <v>7875004</v>
      </c>
      <c r="G14" s="410">
        <v>7875004</v>
      </c>
      <c r="H14" s="410">
        <v>7875004</v>
      </c>
      <c r="I14" s="410">
        <v>7875004</v>
      </c>
      <c r="J14" s="410">
        <v>7875004</v>
      </c>
      <c r="K14" s="410">
        <v>7875004</v>
      </c>
      <c r="L14" s="410">
        <v>7875004</v>
      </c>
      <c r="M14" s="410">
        <v>7875004</v>
      </c>
      <c r="N14" s="410">
        <v>7875004</v>
      </c>
      <c r="O14" s="410">
        <v>7875003</v>
      </c>
      <c r="P14" s="410">
        <f t="shared" si="0"/>
        <v>94500047</v>
      </c>
      <c r="Q14" s="457"/>
    </row>
    <row r="15" spans="1:17" ht="18.75" customHeight="1">
      <c r="A15" s="25"/>
      <c r="B15" s="25"/>
      <c r="C15" s="422" t="s">
        <v>39</v>
      </c>
      <c r="D15" s="463">
        <f>SUM(D7:D14)</f>
        <v>100684349</v>
      </c>
      <c r="E15" s="463">
        <f>SUM(E7:E14)</f>
        <v>14675936</v>
      </c>
      <c r="F15" s="463">
        <f aca="true" t="shared" si="1" ref="F15:O15">SUM(F7:F14)</f>
        <v>25100313</v>
      </c>
      <c r="G15" s="463">
        <f t="shared" si="1"/>
        <v>14675936</v>
      </c>
      <c r="H15" s="463">
        <f t="shared" si="1"/>
        <v>14675936</v>
      </c>
      <c r="I15" s="463">
        <f t="shared" si="1"/>
        <v>14675936</v>
      </c>
      <c r="J15" s="463">
        <f t="shared" si="1"/>
        <v>14675936</v>
      </c>
      <c r="K15" s="463">
        <f t="shared" si="1"/>
        <v>14675936</v>
      </c>
      <c r="L15" s="463">
        <f t="shared" si="1"/>
        <v>25100312</v>
      </c>
      <c r="M15" s="463">
        <f t="shared" si="1"/>
        <v>39063694</v>
      </c>
      <c r="N15" s="463">
        <f t="shared" si="1"/>
        <v>60054750</v>
      </c>
      <c r="O15" s="463">
        <f t="shared" si="1"/>
        <v>14675936</v>
      </c>
      <c r="P15" s="463">
        <f>SUM(D15:O15)</f>
        <v>352734970</v>
      </c>
      <c r="Q15" s="458"/>
    </row>
    <row r="16" spans="1:16" ht="18.75" customHeight="1">
      <c r="A16" s="25"/>
      <c r="B16" s="25"/>
      <c r="C16" s="278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ht="18.75" customHeight="1">
      <c r="A17" s="25"/>
      <c r="B17" s="25"/>
      <c r="C17" s="278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ht="18.75" customHeight="1">
      <c r="A18" s="25"/>
      <c r="B18" s="25"/>
      <c r="C18" s="278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18.75" customHeight="1">
      <c r="A19" s="25"/>
      <c r="B19" s="25"/>
      <c r="C19" s="278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ht="18.75" customHeight="1">
      <c r="A20" s="25"/>
      <c r="B20" s="25"/>
      <c r="C20" s="798" t="s">
        <v>370</v>
      </c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</row>
    <row r="21" spans="1:16" ht="18.75" customHeight="1">
      <c r="A21" s="25"/>
      <c r="B21" s="25"/>
      <c r="C21" s="797" t="s">
        <v>25</v>
      </c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</row>
    <row r="22" spans="1:16" ht="18.75" customHeight="1">
      <c r="A22" s="25"/>
      <c r="B22" s="25"/>
      <c r="C22" s="412"/>
      <c r="D22" s="412"/>
      <c r="E22" s="412"/>
      <c r="F22" s="413"/>
      <c r="G22" s="413"/>
      <c r="H22" s="414"/>
      <c r="I22" s="459" t="s">
        <v>340</v>
      </c>
      <c r="J22" s="415"/>
      <c r="K22" s="415"/>
      <c r="L22" s="415"/>
      <c r="M22" s="415"/>
      <c r="N22" s="415"/>
      <c r="O22" s="416"/>
      <c r="P22" s="417" t="s">
        <v>220</v>
      </c>
    </row>
    <row r="23" spans="1:16" ht="18.75" customHeight="1">
      <c r="A23" s="25"/>
      <c r="B23" s="25"/>
      <c r="C23" s="418" t="s">
        <v>20</v>
      </c>
      <c r="D23" s="418" t="s">
        <v>26</v>
      </c>
      <c r="E23" s="418" t="s">
        <v>27</v>
      </c>
      <c r="F23" s="418" t="s">
        <v>28</v>
      </c>
      <c r="G23" s="418" t="s">
        <v>29</v>
      </c>
      <c r="H23" s="418" t="s">
        <v>30</v>
      </c>
      <c r="I23" s="418" t="s">
        <v>31</v>
      </c>
      <c r="J23" s="418" t="s">
        <v>32</v>
      </c>
      <c r="K23" s="418" t="s">
        <v>33</v>
      </c>
      <c r="L23" s="418" t="s">
        <v>34</v>
      </c>
      <c r="M23" s="419" t="s">
        <v>35</v>
      </c>
      <c r="N23" s="418" t="s">
        <v>36</v>
      </c>
      <c r="O23" s="418" t="s">
        <v>37</v>
      </c>
      <c r="P23" s="419" t="s">
        <v>38</v>
      </c>
    </row>
    <row r="24" spans="1:16" ht="18.75" customHeight="1">
      <c r="A24" s="25"/>
      <c r="B24" s="25"/>
      <c r="C24" s="419" t="s">
        <v>18</v>
      </c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8"/>
      <c r="P24" s="410"/>
    </row>
    <row r="25" spans="1:17" ht="18.75" customHeight="1">
      <c r="A25" s="25"/>
      <c r="B25" s="25"/>
      <c r="C25" s="420" t="s">
        <v>13</v>
      </c>
      <c r="D25">
        <v>4523137</v>
      </c>
      <c r="E25">
        <v>4523137</v>
      </c>
      <c r="F25">
        <v>4523137</v>
      </c>
      <c r="G25">
        <v>4523137</v>
      </c>
      <c r="H25">
        <v>4523137</v>
      </c>
      <c r="I25">
        <v>4523137</v>
      </c>
      <c r="J25">
        <v>4523137</v>
      </c>
      <c r="K25">
        <v>4523137</v>
      </c>
      <c r="L25">
        <v>4523137</v>
      </c>
      <c r="M25">
        <v>4523137</v>
      </c>
      <c r="N25">
        <v>4523137</v>
      </c>
      <c r="O25">
        <v>4523136</v>
      </c>
      <c r="P25" s="410">
        <f aca="true" t="shared" si="2" ref="P25:P31">SUM(D25:O25)</f>
        <v>54277643</v>
      </c>
      <c r="Q25" s="457"/>
    </row>
    <row r="26" spans="1:17" ht="61.5" customHeight="1">
      <c r="A26" s="25"/>
      <c r="B26" s="25"/>
      <c r="C26" s="243" t="s">
        <v>142</v>
      </c>
      <c r="D26" s="410">
        <v>774028</v>
      </c>
      <c r="E26" s="410">
        <v>774028</v>
      </c>
      <c r="F26" s="410">
        <v>774028</v>
      </c>
      <c r="G26" s="410">
        <v>774028</v>
      </c>
      <c r="H26" s="410">
        <v>774028</v>
      </c>
      <c r="I26" s="410">
        <v>774028</v>
      </c>
      <c r="J26" s="410">
        <v>774028</v>
      </c>
      <c r="K26" s="410">
        <v>774028</v>
      </c>
      <c r="L26" s="410">
        <v>774028</v>
      </c>
      <c r="M26" s="410">
        <v>774028</v>
      </c>
      <c r="N26" s="410">
        <v>774028</v>
      </c>
      <c r="O26" s="410">
        <v>774028</v>
      </c>
      <c r="P26" s="410">
        <f t="shared" si="2"/>
        <v>9288336</v>
      </c>
      <c r="Q26" s="457"/>
    </row>
    <row r="27" spans="1:17" ht="18.75" customHeight="1">
      <c r="A27" s="25"/>
      <c r="B27" s="25"/>
      <c r="C27" s="243" t="s">
        <v>15</v>
      </c>
      <c r="D27" s="410">
        <v>7292397</v>
      </c>
      <c r="E27" s="410">
        <v>7292397</v>
      </c>
      <c r="F27" s="410">
        <v>7292397</v>
      </c>
      <c r="G27" s="410">
        <v>7292397</v>
      </c>
      <c r="H27" s="410">
        <v>7292397</v>
      </c>
      <c r="I27" s="410">
        <v>7292397</v>
      </c>
      <c r="J27" s="410">
        <v>7292397</v>
      </c>
      <c r="K27" s="410">
        <v>7292397</v>
      </c>
      <c r="L27" s="410">
        <v>7292397</v>
      </c>
      <c r="M27" s="410">
        <v>7292397</v>
      </c>
      <c r="N27" s="410">
        <v>7292397</v>
      </c>
      <c r="O27" s="410">
        <v>5929942</v>
      </c>
      <c r="P27" s="410">
        <f t="shared" si="2"/>
        <v>86146309</v>
      </c>
      <c r="Q27" s="457"/>
    </row>
    <row r="28" spans="1:17" ht="36.75" customHeight="1">
      <c r="A28" s="25"/>
      <c r="B28" s="25"/>
      <c r="C28" s="243" t="s">
        <v>56</v>
      </c>
      <c r="D28" s="410">
        <v>208333</v>
      </c>
      <c r="E28" s="410">
        <v>208333</v>
      </c>
      <c r="F28" s="410">
        <v>208333</v>
      </c>
      <c r="G28" s="410">
        <v>208333</v>
      </c>
      <c r="H28" s="410">
        <v>208333</v>
      </c>
      <c r="I28" s="410">
        <v>208333</v>
      </c>
      <c r="J28" s="410">
        <v>208333</v>
      </c>
      <c r="K28" s="410">
        <v>208333</v>
      </c>
      <c r="L28" s="410">
        <v>208333</v>
      </c>
      <c r="M28" s="410">
        <v>208333</v>
      </c>
      <c r="N28" s="410">
        <v>208333</v>
      </c>
      <c r="O28" s="410">
        <v>208337</v>
      </c>
      <c r="P28" s="410">
        <f t="shared" si="2"/>
        <v>2500000</v>
      </c>
      <c r="Q28" s="457"/>
    </row>
    <row r="29" spans="1:17" ht="33.75" customHeight="1">
      <c r="A29" s="25"/>
      <c r="B29" s="25"/>
      <c r="C29" s="243" t="s">
        <v>180</v>
      </c>
      <c r="D29" s="410">
        <v>0</v>
      </c>
      <c r="E29" s="410">
        <v>2374785</v>
      </c>
      <c r="F29" s="410">
        <v>2374785</v>
      </c>
      <c r="G29" s="410">
        <v>2374785</v>
      </c>
      <c r="H29" s="410">
        <v>2374785</v>
      </c>
      <c r="I29" s="410">
        <v>2374785</v>
      </c>
      <c r="J29" s="410">
        <v>2374785</v>
      </c>
      <c r="K29" s="410">
        <v>2374785</v>
      </c>
      <c r="L29" s="410">
        <v>2374785</v>
      </c>
      <c r="M29" s="410">
        <v>2374785</v>
      </c>
      <c r="N29" s="410">
        <v>2374785</v>
      </c>
      <c r="O29" s="410">
        <v>2374781</v>
      </c>
      <c r="P29" s="410">
        <f t="shared" si="2"/>
        <v>26122631</v>
      </c>
      <c r="Q29" s="457"/>
    </row>
    <row r="30" spans="1:17" ht="18.75" customHeight="1">
      <c r="A30" s="25"/>
      <c r="B30" s="25"/>
      <c r="C30" s="243" t="s">
        <v>63</v>
      </c>
      <c r="D30" s="410">
        <v>311171</v>
      </c>
      <c r="E30" s="410">
        <v>311171</v>
      </c>
      <c r="F30" s="410">
        <v>311171</v>
      </c>
      <c r="G30" s="410">
        <v>311171</v>
      </c>
      <c r="H30" s="410">
        <v>311171</v>
      </c>
      <c r="I30" s="410">
        <v>311171</v>
      </c>
      <c r="J30" s="410">
        <v>311171</v>
      </c>
      <c r="K30" s="410">
        <v>311171</v>
      </c>
      <c r="L30" s="457">
        <v>2173182</v>
      </c>
      <c r="M30" s="410">
        <v>311171</v>
      </c>
      <c r="N30" s="410">
        <v>311171</v>
      </c>
      <c r="O30" s="410">
        <v>311169</v>
      </c>
      <c r="P30" s="410">
        <f t="shared" si="2"/>
        <v>5596061</v>
      </c>
      <c r="Q30" s="457"/>
    </row>
    <row r="31" spans="1:17" ht="18.75" customHeight="1">
      <c r="A31" s="25"/>
      <c r="B31" s="25"/>
      <c r="C31" s="243" t="s">
        <v>144</v>
      </c>
      <c r="D31" s="410">
        <v>0</v>
      </c>
      <c r="E31" s="410">
        <v>0</v>
      </c>
      <c r="F31" s="410">
        <v>0</v>
      </c>
      <c r="G31" s="410">
        <v>0</v>
      </c>
      <c r="H31" s="410">
        <v>0</v>
      </c>
      <c r="I31" s="410">
        <v>0</v>
      </c>
      <c r="J31" s="410">
        <v>0</v>
      </c>
      <c r="K31" s="410">
        <v>87801028</v>
      </c>
      <c r="L31" s="410">
        <v>0</v>
      </c>
      <c r="M31" s="410">
        <v>68161050</v>
      </c>
      <c r="N31" s="410">
        <v>0</v>
      </c>
      <c r="O31" s="410">
        <v>0</v>
      </c>
      <c r="P31" s="410">
        <f t="shared" si="2"/>
        <v>155962078</v>
      </c>
      <c r="Q31" s="457"/>
    </row>
    <row r="32" spans="1:17" ht="40.5" customHeight="1">
      <c r="A32" s="25"/>
      <c r="B32" s="25"/>
      <c r="C32" s="243" t="s">
        <v>145</v>
      </c>
      <c r="D32" s="410">
        <v>0</v>
      </c>
      <c r="E32" s="410">
        <v>0</v>
      </c>
      <c r="F32" s="410">
        <v>0</v>
      </c>
      <c r="G32" s="410">
        <v>0</v>
      </c>
      <c r="H32" s="410">
        <v>0</v>
      </c>
      <c r="I32" s="410">
        <v>0</v>
      </c>
      <c r="J32" s="410">
        <v>0</v>
      </c>
      <c r="K32" s="410">
        <v>0</v>
      </c>
      <c r="L32" s="410">
        <v>0</v>
      </c>
      <c r="M32" s="410">
        <v>0</v>
      </c>
      <c r="N32" s="410">
        <v>0</v>
      </c>
      <c r="O32" s="410">
        <v>0</v>
      </c>
      <c r="P32" s="410">
        <f>SUM(D32:P32)</f>
        <v>0</v>
      </c>
      <c r="Q32" s="457"/>
    </row>
    <row r="33" spans="1:17" ht="36" customHeight="1">
      <c r="A33" s="25"/>
      <c r="B33" s="25"/>
      <c r="C33" s="243" t="s">
        <v>146</v>
      </c>
      <c r="D33" s="410">
        <v>1070159</v>
      </c>
      <c r="E33" s="410">
        <v>1070159</v>
      </c>
      <c r="F33" s="410">
        <v>1070159</v>
      </c>
      <c r="G33" s="410">
        <v>1070159</v>
      </c>
      <c r="H33" s="410">
        <v>1070159</v>
      </c>
      <c r="I33" s="410">
        <v>1070159</v>
      </c>
      <c r="J33" s="410">
        <v>1070159</v>
      </c>
      <c r="K33" s="410">
        <v>1070159</v>
      </c>
      <c r="L33" s="410">
        <v>1070159</v>
      </c>
      <c r="M33" s="410">
        <v>1070159</v>
      </c>
      <c r="N33" s="410">
        <v>1070159</v>
      </c>
      <c r="O33" s="410">
        <v>1070163</v>
      </c>
      <c r="P33" s="410">
        <f>SUM(D33:O33)</f>
        <v>12841912</v>
      </c>
      <c r="Q33" s="457"/>
    </row>
    <row r="34" spans="1:17" ht="18.75" customHeight="1">
      <c r="A34" s="25"/>
      <c r="B34" s="25"/>
      <c r="C34" s="384" t="s">
        <v>112</v>
      </c>
      <c r="D34" s="242">
        <f>SUM(D25:D33)</f>
        <v>14179225</v>
      </c>
      <c r="E34" s="242">
        <f aca="true" t="shared" si="3" ref="E34:O34">SUM(E25:E33)</f>
        <v>16554010</v>
      </c>
      <c r="F34" s="242">
        <f t="shared" si="3"/>
        <v>16554010</v>
      </c>
      <c r="G34" s="242">
        <f t="shared" si="3"/>
        <v>16554010</v>
      </c>
      <c r="H34" s="242">
        <f t="shared" si="3"/>
        <v>16554010</v>
      </c>
      <c r="I34" s="242">
        <f t="shared" si="3"/>
        <v>16554010</v>
      </c>
      <c r="J34" s="242">
        <f t="shared" si="3"/>
        <v>16554010</v>
      </c>
      <c r="K34" s="242">
        <f t="shared" si="3"/>
        <v>104355038</v>
      </c>
      <c r="L34" s="242">
        <f t="shared" si="3"/>
        <v>18416021</v>
      </c>
      <c r="M34" s="242">
        <f t="shared" si="3"/>
        <v>84715060</v>
      </c>
      <c r="N34" s="242">
        <f t="shared" si="3"/>
        <v>16554010</v>
      </c>
      <c r="O34" s="242">
        <f t="shared" si="3"/>
        <v>15191556</v>
      </c>
      <c r="P34" s="629">
        <f>SUM(D34:O34)</f>
        <v>352734970</v>
      </c>
      <c r="Q34" s="457"/>
    </row>
    <row r="35" ht="12.75">
      <c r="T35" s="7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56"/>
  <sheetViews>
    <sheetView zoomScale="75" zoomScaleNormal="75" zoomScalePageLayoutView="0" workbookViewId="0" topLeftCell="A52">
      <selection activeCell="K6" sqref="K6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7" width="24.7109375" style="0" customWidth="1"/>
    <col min="9" max="9" width="12.57421875" style="0" customWidth="1"/>
  </cols>
  <sheetData>
    <row r="2" spans="1:7" ht="12.75" customHeight="1">
      <c r="A2" s="801" t="s">
        <v>371</v>
      </c>
      <c r="B2" s="801"/>
      <c r="C2" s="801"/>
      <c r="D2" s="801"/>
      <c r="E2" s="801"/>
      <c r="F2" s="801"/>
      <c r="G2" s="801"/>
    </row>
    <row r="3" spans="1:7" ht="12.75" customHeight="1">
      <c r="A3" s="12"/>
      <c r="B3" s="12"/>
      <c r="C3" s="12"/>
      <c r="D3" s="12"/>
      <c r="E3" s="12"/>
      <c r="F3" s="12"/>
      <c r="G3" s="12"/>
    </row>
    <row r="4" spans="1:7" ht="15.75" customHeight="1">
      <c r="A4" s="775" t="s">
        <v>355</v>
      </c>
      <c r="B4" s="775"/>
      <c r="C4" s="775"/>
      <c r="D4" s="775"/>
      <c r="E4" s="775"/>
      <c r="F4" s="775"/>
      <c r="G4" s="775"/>
    </row>
    <row r="5" spans="1:7" ht="15" thickBot="1">
      <c r="A5" s="799" t="s">
        <v>53</v>
      </c>
      <c r="B5" s="799"/>
      <c r="C5" s="799"/>
      <c r="D5" s="799"/>
      <c r="E5" s="799"/>
      <c r="F5" s="799"/>
      <c r="G5" s="799"/>
    </row>
    <row r="6" spans="1:7" ht="15.75" thickBot="1">
      <c r="A6" s="657" t="s">
        <v>2</v>
      </c>
      <c r="B6" s="42" t="s">
        <v>218</v>
      </c>
      <c r="C6" s="43"/>
      <c r="D6" s="42"/>
      <c r="E6" s="44"/>
      <c r="F6" s="378" t="s">
        <v>18</v>
      </c>
      <c r="G6" s="661" t="s">
        <v>218</v>
      </c>
    </row>
    <row r="7" spans="1:7" ht="15.75" thickBot="1">
      <c r="A7" s="658">
        <v>2019</v>
      </c>
      <c r="B7" s="45"/>
      <c r="C7" s="46"/>
      <c r="D7" s="45"/>
      <c r="E7" s="47"/>
      <c r="F7" s="47">
        <v>2019</v>
      </c>
      <c r="G7" s="662"/>
    </row>
    <row r="8" spans="1:7" ht="15.75" thickBot="1">
      <c r="A8" s="282"/>
      <c r="B8" s="163"/>
      <c r="C8" s="102"/>
      <c r="D8" s="50"/>
      <c r="E8" s="51"/>
      <c r="F8" s="142"/>
      <c r="G8" s="163"/>
    </row>
    <row r="9" spans="1:7" ht="30.75" thickBot="1">
      <c r="A9" s="121" t="s">
        <v>129</v>
      </c>
      <c r="B9" s="163">
        <v>63548648</v>
      </c>
      <c r="C9" s="123"/>
      <c r="D9" s="52"/>
      <c r="E9" s="53"/>
      <c r="F9" s="54" t="s">
        <v>13</v>
      </c>
      <c r="G9" s="152">
        <v>54277643</v>
      </c>
    </row>
    <row r="10" spans="1:7" ht="30.75" thickBot="1">
      <c r="A10" s="121" t="s">
        <v>147</v>
      </c>
      <c r="B10" s="163">
        <v>155774985</v>
      </c>
      <c r="C10" s="123"/>
      <c r="D10" s="52"/>
      <c r="E10" s="53"/>
      <c r="F10" s="54" t="s">
        <v>142</v>
      </c>
      <c r="G10" s="152">
        <v>9288336</v>
      </c>
    </row>
    <row r="11" spans="1:7" ht="15.75" thickBot="1">
      <c r="A11" s="121" t="s">
        <v>130</v>
      </c>
      <c r="B11" s="245">
        <v>20848753</v>
      </c>
      <c r="C11" s="55"/>
      <c r="D11" s="52"/>
      <c r="E11" s="53"/>
      <c r="F11" s="142" t="s">
        <v>15</v>
      </c>
      <c r="G11" s="152">
        <v>86146309</v>
      </c>
    </row>
    <row r="12" spans="1:10" ht="15.75" thickBot="1">
      <c r="A12" s="121" t="s">
        <v>10</v>
      </c>
      <c r="B12" s="163">
        <v>18062537</v>
      </c>
      <c r="C12" s="49"/>
      <c r="D12" s="50"/>
      <c r="E12" s="51"/>
      <c r="F12" s="54" t="s">
        <v>56</v>
      </c>
      <c r="G12" s="163">
        <v>2500000</v>
      </c>
      <c r="J12" s="267" t="s">
        <v>361</v>
      </c>
    </row>
    <row r="13" spans="1:7" ht="15.75" thickBot="1">
      <c r="A13" s="121" t="s">
        <v>138</v>
      </c>
      <c r="B13" s="163">
        <v>0</v>
      </c>
      <c r="C13" s="49"/>
      <c r="D13" s="50"/>
      <c r="E13" s="51"/>
      <c r="F13" s="54" t="s">
        <v>143</v>
      </c>
      <c r="G13" s="163">
        <v>26122631</v>
      </c>
    </row>
    <row r="14" spans="1:7" ht="15.75" thickBot="1">
      <c r="A14" s="121" t="s">
        <v>148</v>
      </c>
      <c r="B14" s="163">
        <v>0</v>
      </c>
      <c r="C14" s="49"/>
      <c r="D14" s="52"/>
      <c r="E14" s="53"/>
      <c r="F14" s="142" t="s">
        <v>63</v>
      </c>
      <c r="G14" s="663">
        <v>5596061</v>
      </c>
    </row>
    <row r="15" spans="1:7" ht="15.75" thickBot="1">
      <c r="A15" s="121" t="s">
        <v>139</v>
      </c>
      <c r="B15" s="163">
        <v>0</v>
      </c>
      <c r="C15" s="49"/>
      <c r="D15" s="52"/>
      <c r="E15" s="53"/>
      <c r="F15" s="142" t="s">
        <v>144</v>
      </c>
      <c r="G15" s="663">
        <v>155962078</v>
      </c>
    </row>
    <row r="16" spans="1:7" ht="15.75" thickBot="1">
      <c r="A16" s="121" t="s">
        <v>178</v>
      </c>
      <c r="B16" s="163">
        <v>94500047</v>
      </c>
      <c r="C16" s="102"/>
      <c r="D16" s="52"/>
      <c r="E16" s="53"/>
      <c r="F16" s="54" t="s">
        <v>145</v>
      </c>
      <c r="G16" s="664">
        <v>0</v>
      </c>
    </row>
    <row r="17" spans="1:7" ht="15.75" thickBot="1">
      <c r="A17" s="121"/>
      <c r="B17" s="163"/>
      <c r="C17" s="49"/>
      <c r="D17" s="52"/>
      <c r="E17" s="53"/>
      <c r="F17" s="142" t="s">
        <v>146</v>
      </c>
      <c r="G17" s="664">
        <v>12841912</v>
      </c>
    </row>
    <row r="18" spans="1:7" ht="15.75" thickBot="1">
      <c r="A18" s="121"/>
      <c r="B18" s="149"/>
      <c r="C18" s="123"/>
      <c r="D18" s="50"/>
      <c r="E18" s="51"/>
      <c r="F18" s="142"/>
      <c r="G18" s="663"/>
    </row>
    <row r="19" spans="1:7" ht="15.75" thickBot="1">
      <c r="A19" s="139"/>
      <c r="B19" s="150"/>
      <c r="C19" s="55"/>
      <c r="D19" s="127"/>
      <c r="E19" s="51"/>
      <c r="F19" s="142"/>
      <c r="G19" s="663"/>
    </row>
    <row r="20" spans="1:7" ht="15.75" thickBot="1">
      <c r="A20" s="139"/>
      <c r="B20" s="150"/>
      <c r="C20" s="55"/>
      <c r="D20" s="127"/>
      <c r="E20" s="51"/>
      <c r="F20" s="142"/>
      <c r="G20" s="663"/>
    </row>
    <row r="21" spans="1:7" ht="15.75" thickBot="1">
      <c r="A21" s="139"/>
      <c r="B21" s="152"/>
      <c r="C21" s="55"/>
      <c r="D21" s="126"/>
      <c r="E21" s="53"/>
      <c r="F21" s="142"/>
      <c r="G21" s="663"/>
    </row>
    <row r="22" spans="1:7" ht="15.75" thickBot="1">
      <c r="A22" s="121"/>
      <c r="B22" s="163"/>
      <c r="C22" s="49"/>
      <c r="D22" s="126"/>
      <c r="E22" s="53"/>
      <c r="F22" s="142"/>
      <c r="G22" s="663"/>
    </row>
    <row r="23" spans="1:7" ht="15.75" thickBot="1">
      <c r="A23" s="121"/>
      <c r="B23" s="151"/>
      <c r="C23" s="55"/>
      <c r="D23" s="50"/>
      <c r="E23" s="129"/>
      <c r="F23" s="54"/>
      <c r="G23" s="665"/>
    </row>
    <row r="24" spans="1:7" ht="15.75" thickBot="1">
      <c r="A24" s="139"/>
      <c r="B24" s="151"/>
      <c r="C24" s="55"/>
      <c r="D24" s="50"/>
      <c r="E24" s="129"/>
      <c r="F24" s="54"/>
      <c r="G24" s="665"/>
    </row>
    <row r="25" spans="1:7" ht="15.75" thickBot="1">
      <c r="A25" s="235"/>
      <c r="B25" s="163"/>
      <c r="C25" s="102"/>
      <c r="D25" s="50"/>
      <c r="E25" s="51"/>
      <c r="F25" s="142"/>
      <c r="G25" s="663"/>
    </row>
    <row r="26" spans="1:7" ht="15.75" thickBot="1">
      <c r="A26" s="140"/>
      <c r="B26" s="149"/>
      <c r="C26" s="56"/>
      <c r="D26" s="50"/>
      <c r="E26" s="100"/>
      <c r="F26" s="143"/>
      <c r="G26" s="666"/>
    </row>
    <row r="27" spans="1:7" ht="15.75" thickBot="1">
      <c r="A27" s="140"/>
      <c r="B27" s="149"/>
      <c r="C27" s="56"/>
      <c r="D27" s="52"/>
      <c r="E27" s="99"/>
      <c r="F27" s="144"/>
      <c r="G27" s="137"/>
    </row>
    <row r="28" spans="1:7" ht="15.75" thickBot="1">
      <c r="A28" s="141"/>
      <c r="B28" s="153"/>
      <c r="C28" s="57"/>
      <c r="D28" s="50"/>
      <c r="E28" s="100"/>
      <c r="F28" s="144"/>
      <c r="G28" s="137"/>
    </row>
    <row r="29" spans="1:7" ht="16.5" thickBot="1" thickTop="1">
      <c r="A29" s="380" t="s">
        <v>57</v>
      </c>
      <c r="B29" s="154">
        <f>B9+B10+B11+B12+B16</f>
        <v>352734970</v>
      </c>
      <c r="C29" s="123"/>
      <c r="D29" s="48"/>
      <c r="E29" s="100"/>
      <c r="F29" s="380" t="s">
        <v>101</v>
      </c>
      <c r="G29" s="456">
        <f>SUM(G9:G28)</f>
        <v>352734970</v>
      </c>
    </row>
    <row r="30" spans="1:7" ht="15">
      <c r="A30" s="58"/>
      <c r="B30" s="59"/>
      <c r="C30" s="60"/>
      <c r="D30" s="59"/>
      <c r="E30" s="61"/>
      <c r="F30" s="58"/>
      <c r="G30" s="59"/>
    </row>
    <row r="31" spans="1:7" ht="15.75" customHeight="1" thickBot="1">
      <c r="A31" s="799" t="s">
        <v>59</v>
      </c>
      <c r="B31" s="799"/>
      <c r="C31" s="799"/>
      <c r="D31" s="799"/>
      <c r="E31" s="799"/>
      <c r="F31" s="799"/>
      <c r="G31" s="799"/>
    </row>
    <row r="32" spans="1:7" ht="15" customHeight="1" thickBot="1">
      <c r="A32" s="659" t="s">
        <v>64</v>
      </c>
      <c r="B32" s="62"/>
      <c r="C32" s="63"/>
      <c r="D32" s="64"/>
      <c r="E32" s="65"/>
      <c r="F32" s="379" t="s">
        <v>61</v>
      </c>
      <c r="G32" s="62"/>
    </row>
    <row r="33" spans="1:7" s="13" customFormat="1" ht="15.75" thickBot="1">
      <c r="A33" s="660">
        <v>2019</v>
      </c>
      <c r="B33" s="66"/>
      <c r="C33" s="67"/>
      <c r="D33" s="68"/>
      <c r="E33" s="69"/>
      <c r="F33" s="69">
        <v>2019</v>
      </c>
      <c r="G33" s="66"/>
    </row>
    <row r="34" spans="1:7" s="13" customFormat="1" ht="15.75" thickBot="1">
      <c r="A34" s="280"/>
      <c r="B34" s="71"/>
      <c r="C34" s="164"/>
      <c r="D34" s="29"/>
      <c r="E34" s="29"/>
      <c r="F34" s="54" t="s">
        <v>13</v>
      </c>
      <c r="G34" s="71">
        <v>54277643</v>
      </c>
    </row>
    <row r="35" spans="1:7" s="13" customFormat="1" ht="30.75" thickBot="1">
      <c r="A35" s="121" t="s">
        <v>129</v>
      </c>
      <c r="B35" s="71">
        <v>63548648</v>
      </c>
      <c r="C35" s="164"/>
      <c r="D35" s="29"/>
      <c r="E35" s="29"/>
      <c r="F35" s="54" t="s">
        <v>142</v>
      </c>
      <c r="G35" s="71">
        <v>9288336</v>
      </c>
    </row>
    <row r="36" spans="1:7" s="13" customFormat="1" ht="15.75" thickBot="1">
      <c r="A36" s="121" t="s">
        <v>130</v>
      </c>
      <c r="B36" s="71">
        <v>20848753</v>
      </c>
      <c r="C36" s="164"/>
      <c r="D36" s="29"/>
      <c r="E36" s="29"/>
      <c r="F36" s="142" t="s">
        <v>15</v>
      </c>
      <c r="G36" s="71">
        <v>86146309</v>
      </c>
    </row>
    <row r="37" spans="1:7" s="13" customFormat="1" ht="15.75" thickBot="1">
      <c r="A37" s="121" t="s">
        <v>10</v>
      </c>
      <c r="B37" s="71">
        <v>18062537</v>
      </c>
      <c r="C37" s="164"/>
      <c r="D37" s="29"/>
      <c r="E37" s="29"/>
      <c r="F37" s="54" t="s">
        <v>56</v>
      </c>
      <c r="G37" s="71">
        <v>2500000</v>
      </c>
    </row>
    <row r="38" spans="1:7" s="13" customFormat="1" ht="15.75" thickBot="1">
      <c r="A38" s="121" t="s">
        <v>148</v>
      </c>
      <c r="B38" s="71">
        <v>0</v>
      </c>
      <c r="C38" s="164"/>
      <c r="D38" s="29"/>
      <c r="E38" s="29"/>
      <c r="F38" s="54" t="s">
        <v>158</v>
      </c>
      <c r="G38" s="71">
        <v>26122631</v>
      </c>
    </row>
    <row r="39" spans="1:7" s="13" customFormat="1" ht="15.75" thickBot="1">
      <c r="A39" s="121" t="s">
        <v>178</v>
      </c>
      <c r="B39" s="71">
        <v>88716893</v>
      </c>
      <c r="C39" s="164"/>
      <c r="D39" s="29"/>
      <c r="E39" s="29"/>
      <c r="F39" s="142" t="s">
        <v>146</v>
      </c>
      <c r="G39" s="71">
        <v>12841912</v>
      </c>
    </row>
    <row r="40" spans="1:7" s="13" customFormat="1" ht="15.75" thickBot="1">
      <c r="A40" s="70"/>
      <c r="B40" s="71"/>
      <c r="C40" s="164"/>
      <c r="D40" s="29"/>
      <c r="E40" s="29"/>
      <c r="F40" s="73"/>
      <c r="G40" s="71"/>
    </row>
    <row r="41" spans="1:7" s="13" customFormat="1" ht="15.75" thickBot="1">
      <c r="A41" s="281"/>
      <c r="B41" s="74"/>
      <c r="C41" s="165"/>
      <c r="D41" s="75"/>
      <c r="E41" s="75"/>
      <c r="F41" s="76"/>
      <c r="G41" s="76"/>
    </row>
    <row r="42" spans="1:7" s="13" customFormat="1" ht="15.75" thickBot="1" thickTop="1">
      <c r="A42" s="381" t="s">
        <v>57</v>
      </c>
      <c r="B42" s="166">
        <f>SUM(B35:B41)</f>
        <v>191176831</v>
      </c>
      <c r="C42" s="166"/>
      <c r="D42" s="77"/>
      <c r="E42" s="77"/>
      <c r="F42" s="382" t="s">
        <v>58</v>
      </c>
      <c r="G42" s="166">
        <f>SUM(G34:G41)</f>
        <v>191176831</v>
      </c>
    </row>
    <row r="43" spans="1:7" s="13" customFormat="1" ht="14.25">
      <c r="A43" s="97"/>
      <c r="B43" s="97"/>
      <c r="C43" s="97"/>
      <c r="D43" s="97"/>
      <c r="E43" s="97"/>
      <c r="F43" s="97"/>
      <c r="G43" s="97"/>
    </row>
    <row r="44" spans="1:7" ht="29.25" customHeight="1" thickBot="1">
      <c r="A44" s="800" t="s">
        <v>62</v>
      </c>
      <c r="B44" s="800"/>
      <c r="C44" s="800"/>
      <c r="D44" s="800"/>
      <c r="E44" s="800"/>
      <c r="F44" s="800"/>
      <c r="G44" s="800"/>
    </row>
    <row r="45" spans="1:7" ht="15" customHeight="1" thickBot="1">
      <c r="A45" s="659" t="s">
        <v>60</v>
      </c>
      <c r="B45" s="62"/>
      <c r="C45" s="63"/>
      <c r="D45" s="65"/>
      <c r="E45" s="65"/>
      <c r="F45" s="379" t="s">
        <v>61</v>
      </c>
      <c r="G45" s="62"/>
    </row>
    <row r="46" spans="1:7" ht="15.75" thickBot="1">
      <c r="A46" s="660">
        <v>2019</v>
      </c>
      <c r="B46" s="66"/>
      <c r="C46" s="67"/>
      <c r="D46" s="69"/>
      <c r="E46" s="69"/>
      <c r="F46" s="69">
        <v>2019</v>
      </c>
      <c r="G46" s="66"/>
    </row>
    <row r="47" spans="1:7" ht="30.75" thickBot="1">
      <c r="A47" s="121" t="s">
        <v>147</v>
      </c>
      <c r="B47" s="78">
        <v>155774985</v>
      </c>
      <c r="C47" s="79"/>
      <c r="D47" s="80"/>
      <c r="E47" s="80"/>
      <c r="F47" s="142" t="s">
        <v>63</v>
      </c>
      <c r="G47" s="78">
        <v>5596061</v>
      </c>
    </row>
    <row r="48" spans="1:9" ht="15.75" thickBot="1">
      <c r="A48" s="121" t="s">
        <v>138</v>
      </c>
      <c r="B48" s="173">
        <v>0</v>
      </c>
      <c r="C48" s="72"/>
      <c r="D48" s="128"/>
      <c r="E48" s="29"/>
      <c r="F48" s="142" t="s">
        <v>144</v>
      </c>
      <c r="G48" s="173">
        <v>155962078</v>
      </c>
      <c r="I48" s="96"/>
    </row>
    <row r="49" spans="1:7" ht="15.75" thickBot="1">
      <c r="A49" s="121" t="s">
        <v>139</v>
      </c>
      <c r="B49" s="173">
        <v>0</v>
      </c>
      <c r="C49" s="103"/>
      <c r="D49" s="82"/>
      <c r="E49" s="82"/>
      <c r="F49" s="54" t="s">
        <v>145</v>
      </c>
      <c r="G49" s="124">
        <v>0</v>
      </c>
    </row>
    <row r="50" spans="1:7" ht="15.75" thickBot="1">
      <c r="A50" s="121" t="s">
        <v>178</v>
      </c>
      <c r="B50" s="71">
        <v>5783154</v>
      </c>
      <c r="C50" s="72"/>
      <c r="D50" s="83"/>
      <c r="E50" s="82"/>
      <c r="F50" s="142" t="s">
        <v>146</v>
      </c>
      <c r="G50" s="124">
        <v>0</v>
      </c>
    </row>
    <row r="51" spans="1:7" ht="15.75" thickBot="1">
      <c r="A51" s="70" t="s">
        <v>203</v>
      </c>
      <c r="B51" s="71">
        <v>0</v>
      </c>
      <c r="C51" s="145"/>
      <c r="D51" s="84" t="s">
        <v>204</v>
      </c>
      <c r="E51" s="29"/>
      <c r="F51" s="73"/>
      <c r="G51" s="81"/>
    </row>
    <row r="52" spans="1:7" ht="15.75" thickBot="1">
      <c r="A52" s="70"/>
      <c r="B52" s="71"/>
      <c r="C52" s="146"/>
      <c r="D52" s="81"/>
      <c r="E52" s="29"/>
      <c r="F52" s="73"/>
      <c r="G52" s="81"/>
    </row>
    <row r="53" spans="1:7" ht="15.75" thickBot="1">
      <c r="A53" s="70"/>
      <c r="B53" s="71"/>
      <c r="C53" s="145"/>
      <c r="D53" s="128"/>
      <c r="E53" s="29"/>
      <c r="F53" s="125"/>
      <c r="G53" s="71"/>
    </row>
    <row r="54" spans="1:7" ht="15.75" thickBot="1">
      <c r="A54" s="85"/>
      <c r="B54" s="76"/>
      <c r="C54" s="147"/>
      <c r="D54" s="86"/>
      <c r="E54" s="75"/>
      <c r="F54" s="76"/>
      <c r="G54" s="76"/>
    </row>
    <row r="55" spans="1:7" ht="15" thickBot="1">
      <c r="A55" s="383" t="s">
        <v>57</v>
      </c>
      <c r="B55" s="246">
        <f>B47+B48+B49+B50+B51</f>
        <v>161558139</v>
      </c>
      <c r="C55" s="148"/>
      <c r="D55" s="87"/>
      <c r="E55" s="28"/>
      <c r="F55" s="88" t="s">
        <v>58</v>
      </c>
      <c r="G55" s="247">
        <f>G47+G48+G49+G50</f>
        <v>161558139</v>
      </c>
    </row>
    <row r="56" spans="1:7" ht="12.75">
      <c r="A56" s="89"/>
      <c r="B56" s="89"/>
      <c r="C56" s="89"/>
      <c r="D56" s="89"/>
      <c r="E56" s="89"/>
      <c r="F56" s="89"/>
      <c r="G56" s="89"/>
    </row>
  </sheetData>
  <sheetProtection/>
  <mergeCells count="5">
    <mergeCell ref="A31:G31"/>
    <mergeCell ref="A44:G44"/>
    <mergeCell ref="A2:G2"/>
    <mergeCell ref="A4:G4"/>
    <mergeCell ref="A5:G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7109375" style="0" customWidth="1"/>
    <col min="2" max="2" width="41.140625" style="0" customWidth="1"/>
    <col min="3" max="3" width="31.421875" style="13" customWidth="1"/>
    <col min="4" max="5" width="0" style="0" hidden="1" customWidth="1"/>
    <col min="6" max="6" width="14.57421875" style="0" hidden="1" customWidth="1"/>
  </cols>
  <sheetData>
    <row r="2" spans="1:6" ht="15" customHeight="1">
      <c r="A2" s="806" t="s">
        <v>372</v>
      </c>
      <c r="B2" s="806"/>
      <c r="C2" s="806"/>
      <c r="D2" s="109"/>
      <c r="E2" s="109"/>
      <c r="F2" s="109"/>
    </row>
    <row r="3" spans="1:6" ht="15" customHeight="1">
      <c r="A3" s="133"/>
      <c r="B3" s="133"/>
      <c r="C3" s="527"/>
      <c r="D3" s="133"/>
      <c r="E3" s="133"/>
      <c r="F3" s="133"/>
    </row>
    <row r="4" spans="2:6" ht="14.25">
      <c r="B4" s="805" t="s">
        <v>80</v>
      </c>
      <c r="C4" s="805"/>
      <c r="D4" s="805"/>
      <c r="E4" s="805"/>
      <c r="F4" s="805"/>
    </row>
    <row r="5" spans="2:6" ht="14.25">
      <c r="B5" s="805" t="s">
        <v>340</v>
      </c>
      <c r="C5" s="805"/>
      <c r="D5" s="805"/>
      <c r="E5" s="805"/>
      <c r="F5" s="805"/>
    </row>
    <row r="6" spans="2:4" ht="15.75" thickBot="1">
      <c r="B6" s="90"/>
      <c r="C6" s="528"/>
      <c r="D6" s="25"/>
    </row>
    <row r="7" spans="2:6" ht="14.25">
      <c r="B7" s="802" t="s">
        <v>221</v>
      </c>
      <c r="C7" s="803"/>
      <c r="D7" s="803"/>
      <c r="E7" s="803"/>
      <c r="F7" s="804"/>
    </row>
    <row r="8" spans="2:6" ht="15" thickBot="1">
      <c r="B8" s="117" t="s">
        <v>85</v>
      </c>
      <c r="C8" s="130" t="s">
        <v>81</v>
      </c>
      <c r="D8" s="100" t="s">
        <v>82</v>
      </c>
      <c r="E8" s="100" t="s">
        <v>83</v>
      </c>
      <c r="F8" s="51" t="s">
        <v>84</v>
      </c>
    </row>
    <row r="9" spans="2:6" ht="15" thickBot="1">
      <c r="B9" s="117"/>
      <c r="C9" s="464" t="s">
        <v>4</v>
      </c>
      <c r="D9" s="100"/>
      <c r="E9" s="100"/>
      <c r="F9" s="51"/>
    </row>
    <row r="10" spans="2:6" ht="16.5" customHeight="1" thickBot="1">
      <c r="B10" s="535" t="s">
        <v>155</v>
      </c>
      <c r="C10" s="532">
        <f>C16+C18</f>
        <v>2033000</v>
      </c>
      <c r="D10" s="113" t="e">
        <f>SUM(#REF!,#REF!,D16,#REF!)</f>
        <v>#REF!</v>
      </c>
      <c r="E10" s="113" t="e">
        <f>SUM(#REF!,#REF!,E16,#REF!)</f>
        <v>#REF!</v>
      </c>
      <c r="F10" s="113" t="e">
        <f>SUM(#REF!,#REF!,F16,#REF!)</f>
        <v>#REF!</v>
      </c>
    </row>
    <row r="11" spans="2:6" ht="15.75" thickBot="1">
      <c r="B11" s="136" t="s">
        <v>104</v>
      </c>
      <c r="C11" s="529">
        <v>700000</v>
      </c>
      <c r="D11" s="17"/>
      <c r="E11" s="17"/>
      <c r="F11" s="17"/>
    </row>
    <row r="12" spans="2:6" ht="15.75" thickBot="1">
      <c r="B12" s="115" t="s">
        <v>105</v>
      </c>
      <c r="C12" s="116">
        <v>500000</v>
      </c>
      <c r="D12" s="17"/>
      <c r="E12" s="17"/>
      <c r="F12" s="17"/>
    </row>
    <row r="13" spans="2:6" ht="15.75" thickBot="1">
      <c r="B13" s="30" t="s">
        <v>200</v>
      </c>
      <c r="C13" s="116">
        <v>132000</v>
      </c>
      <c r="D13" s="17"/>
      <c r="E13" s="17"/>
      <c r="F13" s="17"/>
    </row>
    <row r="14" spans="2:6" ht="15.75" thickBot="1">
      <c r="B14" s="115" t="s">
        <v>201</v>
      </c>
      <c r="C14" s="530">
        <v>1000</v>
      </c>
      <c r="D14" s="95"/>
      <c r="E14" s="95"/>
      <c r="F14" s="95"/>
    </row>
    <row r="15" spans="2:6" ht="15.75" thickBot="1">
      <c r="B15" s="115" t="s">
        <v>202</v>
      </c>
      <c r="C15" s="531">
        <v>400000</v>
      </c>
      <c r="D15" s="266"/>
      <c r="E15" s="266"/>
      <c r="F15" s="266"/>
    </row>
    <row r="16" spans="2:6" ht="15.75" thickBot="1">
      <c r="B16" s="534" t="s">
        <v>92</v>
      </c>
      <c r="C16" s="533">
        <f>SUM(C11:C15)</f>
        <v>1733000</v>
      </c>
      <c r="D16" s="112" t="e">
        <f>SUM(#REF!)</f>
        <v>#REF!</v>
      </c>
      <c r="E16" s="112" t="e">
        <f>SUM(#REF!)</f>
        <v>#REF!</v>
      </c>
      <c r="F16" s="112" t="e">
        <f>SUM(#REF!)</f>
        <v>#REF!</v>
      </c>
    </row>
    <row r="17" spans="2:6" ht="15.75" thickBot="1">
      <c r="B17" s="115" t="s">
        <v>87</v>
      </c>
      <c r="C17" s="116">
        <v>300000</v>
      </c>
      <c r="D17" s="116"/>
      <c r="E17" s="116"/>
      <c r="F17" s="116"/>
    </row>
    <row r="18" spans="2:6" ht="15.75" thickBot="1">
      <c r="B18" s="534" t="s">
        <v>86</v>
      </c>
      <c r="C18" s="536">
        <f>C17</f>
        <v>300000</v>
      </c>
      <c r="D18" s="116"/>
      <c r="E18" s="116"/>
      <c r="F18" s="116"/>
    </row>
    <row r="19" spans="2:9" ht="15" thickBot="1">
      <c r="B19" s="537" t="s">
        <v>156</v>
      </c>
      <c r="C19" s="538">
        <f>C22+C24</f>
        <v>207000</v>
      </c>
      <c r="D19" s="114" t="e">
        <f>SUM(D22,#REF!,#REF!,#REF!)</f>
        <v>#REF!</v>
      </c>
      <c r="E19" s="114" t="e">
        <f>SUM(E22,#REF!,#REF!,#REF!)</f>
        <v>#REF!</v>
      </c>
      <c r="F19" s="114" t="e">
        <f>SUM(F22,#REF!,#REF!,#REF!)</f>
        <v>#REF!</v>
      </c>
      <c r="I19" s="267"/>
    </row>
    <row r="20" spans="2:6" ht="15.75" thickBot="1">
      <c r="B20" s="30" t="s">
        <v>105</v>
      </c>
      <c r="C20" s="116">
        <v>186000</v>
      </c>
      <c r="D20" s="17"/>
      <c r="E20" s="17"/>
      <c r="F20" s="17"/>
    </row>
    <row r="21" spans="2:6" ht="15.75" thickBot="1">
      <c r="B21" s="30" t="s">
        <v>106</v>
      </c>
      <c r="C21" s="116">
        <v>17000</v>
      </c>
      <c r="D21" s="17"/>
      <c r="E21" s="17"/>
      <c r="F21" s="17"/>
    </row>
    <row r="22" spans="2:6" ht="15.75" thickBot="1">
      <c r="B22" s="534" t="s">
        <v>92</v>
      </c>
      <c r="C22" s="536">
        <f>C20+C21</f>
        <v>203000</v>
      </c>
      <c r="D22" s="112">
        <f>SUM(D20:D20)</f>
        <v>0</v>
      </c>
      <c r="E22" s="112">
        <f>SUM(E20:E20)</f>
        <v>0</v>
      </c>
      <c r="F22" s="112">
        <f>SUM(F20:F20)</f>
        <v>0</v>
      </c>
    </row>
    <row r="23" spans="2:6" s="13" customFormat="1" ht="15.75" thickBot="1">
      <c r="B23" s="115" t="s">
        <v>87</v>
      </c>
      <c r="C23" s="116">
        <v>4000</v>
      </c>
      <c r="D23" s="116"/>
      <c r="E23" s="116"/>
      <c r="F23" s="116"/>
    </row>
    <row r="24" spans="2:6" s="13" customFormat="1" ht="15.75" thickBot="1">
      <c r="B24" s="534" t="s">
        <v>86</v>
      </c>
      <c r="C24" s="536">
        <f>C23</f>
        <v>4000</v>
      </c>
      <c r="D24" s="116"/>
      <c r="E24" s="116"/>
      <c r="F24" s="116"/>
    </row>
    <row r="25" spans="1:6" s="13" customFormat="1" ht="15.75" thickBot="1">
      <c r="A25" s="567"/>
      <c r="B25" s="568" t="s">
        <v>93</v>
      </c>
      <c r="C25" s="571">
        <f>C27+C29</f>
        <v>3571779</v>
      </c>
      <c r="D25" s="564"/>
      <c r="E25" s="564"/>
      <c r="F25" s="564"/>
    </row>
    <row r="26" spans="2:6" s="13" customFormat="1" ht="15.75" thickBot="1">
      <c r="B26" s="566" t="s">
        <v>321</v>
      </c>
      <c r="C26" s="565">
        <v>2812419</v>
      </c>
      <c r="D26" s="564"/>
      <c r="E26" s="564"/>
      <c r="F26" s="564"/>
    </row>
    <row r="27" spans="2:6" s="13" customFormat="1" ht="15.75" thickBot="1">
      <c r="B27" s="569" t="s">
        <v>92</v>
      </c>
      <c r="C27" s="570">
        <f>C26</f>
        <v>2812419</v>
      </c>
      <c r="D27" s="564"/>
      <c r="E27" s="564"/>
      <c r="F27" s="564"/>
    </row>
    <row r="28" spans="2:6" s="13" customFormat="1" ht="15.75" thickBot="1">
      <c r="B28" s="566" t="s">
        <v>322</v>
      </c>
      <c r="C28" s="565">
        <v>759360</v>
      </c>
      <c r="D28" s="564"/>
      <c r="E28" s="564"/>
      <c r="F28" s="564"/>
    </row>
    <row r="29" spans="2:6" s="13" customFormat="1" ht="15.75" thickBot="1">
      <c r="B29" s="569" t="s">
        <v>86</v>
      </c>
      <c r="C29" s="570">
        <f>C28</f>
        <v>759360</v>
      </c>
      <c r="D29" s="564"/>
      <c r="E29" s="564"/>
      <c r="F29" s="564"/>
    </row>
    <row r="30" spans="2:6" ht="13.5" thickBot="1">
      <c r="B30" s="539" t="s">
        <v>323</v>
      </c>
      <c r="C30" s="563">
        <f>C31+C33</f>
        <v>12250758</v>
      </c>
      <c r="D30" s="376"/>
      <c r="E30" s="376"/>
      <c r="F30" s="376"/>
    </row>
    <row r="31" spans="1:6" s="13" customFormat="1" ht="15.75" thickBot="1">
      <c r="A31" s="567"/>
      <c r="B31" s="568" t="str">
        <f>B32</f>
        <v>Étkezési térítési díj</v>
      </c>
      <c r="C31" s="571">
        <f>C32</f>
        <v>9646247</v>
      </c>
      <c r="D31" s="564"/>
      <c r="E31" s="564"/>
      <c r="F31" s="564"/>
    </row>
    <row r="32" spans="2:6" s="13" customFormat="1" ht="15.75" thickBot="1">
      <c r="B32" s="566" t="s">
        <v>321</v>
      </c>
      <c r="C32" s="565">
        <v>9646247</v>
      </c>
      <c r="D32" s="564"/>
      <c r="E32" s="564"/>
      <c r="F32" s="564"/>
    </row>
    <row r="33" spans="2:6" s="13" customFormat="1" ht="15.75" thickBot="1">
      <c r="B33" s="569" t="s">
        <v>86</v>
      </c>
      <c r="C33" s="570">
        <f>C34</f>
        <v>2604511</v>
      </c>
      <c r="D33" s="564"/>
      <c r="E33" s="564"/>
      <c r="F33" s="564"/>
    </row>
    <row r="34" spans="2:6" s="13" customFormat="1" ht="15.75" thickBot="1">
      <c r="B34" s="566" t="s">
        <v>322</v>
      </c>
      <c r="C34" s="565">
        <v>2604511</v>
      </c>
      <c r="D34" s="564"/>
      <c r="E34" s="564"/>
      <c r="F34" s="564"/>
    </row>
    <row r="35" spans="2:6" ht="13.5" thickBot="1">
      <c r="B35" s="539" t="s">
        <v>157</v>
      </c>
      <c r="C35" s="563">
        <f>C10+C19+C25+C30</f>
        <v>18062537</v>
      </c>
      <c r="D35" s="376"/>
      <c r="E35" s="376"/>
      <c r="F35" s="376"/>
    </row>
  </sheetData>
  <sheetProtection/>
  <mergeCells count="4">
    <mergeCell ref="B7:F7"/>
    <mergeCell ref="B4:F4"/>
    <mergeCell ref="B5:F5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</cols>
  <sheetData>
    <row r="1" spans="1:3" ht="12.75" customHeight="1">
      <c r="A1" s="807" t="s">
        <v>373</v>
      </c>
      <c r="B1" s="807"/>
      <c r="C1" s="807"/>
    </row>
    <row r="2" spans="2:3" ht="55.5" customHeight="1">
      <c r="B2" s="14"/>
      <c r="C2" s="14"/>
    </row>
    <row r="3" spans="1:3" ht="16.5" customHeight="1">
      <c r="A3" s="788" t="s">
        <v>184</v>
      </c>
      <c r="B3" s="788"/>
      <c r="C3" s="788"/>
    </row>
    <row r="4" spans="1:3" ht="33.75" customHeight="1">
      <c r="A4" s="25"/>
      <c r="B4" s="90">
        <v>2019</v>
      </c>
      <c r="C4" s="90"/>
    </row>
    <row r="5" spans="1:3" ht="22.5" customHeight="1">
      <c r="A5" s="25"/>
      <c r="B5" s="377" t="s">
        <v>20</v>
      </c>
      <c r="C5" s="377" t="s">
        <v>218</v>
      </c>
    </row>
    <row r="6" spans="1:3" ht="29.25" customHeight="1">
      <c r="A6" s="25"/>
      <c r="B6" s="237" t="s">
        <v>185</v>
      </c>
      <c r="C6" s="232">
        <v>1108310</v>
      </c>
    </row>
    <row r="7" spans="1:3" ht="29.25" customHeight="1">
      <c r="A7" s="25"/>
      <c r="B7" s="237" t="s">
        <v>186</v>
      </c>
      <c r="C7" s="232">
        <v>7008000</v>
      </c>
    </row>
    <row r="8" spans="1:3" ht="29.25" customHeight="1">
      <c r="A8" s="25"/>
      <c r="B8" s="237" t="s">
        <v>239</v>
      </c>
      <c r="C8" s="232">
        <v>1461972</v>
      </c>
    </row>
    <row r="9" spans="1:3" ht="29.25" customHeight="1">
      <c r="A9" s="25"/>
      <c r="B9" s="237" t="s">
        <v>187</v>
      </c>
      <c r="C9" s="232">
        <v>1725200</v>
      </c>
    </row>
    <row r="10" spans="1:3" ht="29.25" customHeight="1">
      <c r="A10" s="25"/>
      <c r="B10" s="237" t="s">
        <v>188</v>
      </c>
      <c r="C10" s="232">
        <v>5000000</v>
      </c>
    </row>
    <row r="11" spans="2:3" ht="29.25" customHeight="1">
      <c r="B11" s="237" t="s">
        <v>189</v>
      </c>
      <c r="C11" s="232">
        <v>504900</v>
      </c>
    </row>
    <row r="12" spans="2:3" ht="29.25" customHeight="1">
      <c r="B12" s="237" t="s">
        <v>240</v>
      </c>
      <c r="C12" s="232">
        <v>1120500</v>
      </c>
    </row>
    <row r="13" spans="2:3" ht="29.25" customHeight="1">
      <c r="B13" s="237" t="s">
        <v>190</v>
      </c>
      <c r="C13" s="232">
        <v>4929525</v>
      </c>
    </row>
    <row r="14" spans="2:3" ht="29.25" customHeight="1">
      <c r="B14" s="237" t="s">
        <v>93</v>
      </c>
      <c r="C14" s="232">
        <v>1107200</v>
      </c>
    </row>
    <row r="15" spans="2:3" ht="29.25" customHeight="1">
      <c r="B15" s="174" t="s">
        <v>191</v>
      </c>
      <c r="C15" s="232">
        <v>3100000</v>
      </c>
    </row>
    <row r="16" spans="2:3" ht="42.75" customHeight="1">
      <c r="B16" s="256" t="s">
        <v>241</v>
      </c>
      <c r="C16" s="257">
        <v>1800000</v>
      </c>
    </row>
    <row r="17" spans="2:3" ht="42.75" customHeight="1">
      <c r="B17" s="256" t="s">
        <v>257</v>
      </c>
      <c r="C17" s="257">
        <v>0</v>
      </c>
    </row>
    <row r="18" spans="1:3" ht="22.5" customHeight="1">
      <c r="A18" s="25"/>
      <c r="B18" s="430" t="s">
        <v>192</v>
      </c>
      <c r="C18" s="429">
        <f>SUM(C6:C17)</f>
        <v>28865607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Z205"/>
  <sheetViews>
    <sheetView tabSelected="1" zoomScalePageLayoutView="0" workbookViewId="0" topLeftCell="C1">
      <selection activeCell="W4" sqref="W4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5.7109375" style="0" customWidth="1"/>
    <col min="12" max="12" width="1.1484375" style="0" customWidth="1"/>
    <col min="13" max="13" width="10.7109375" style="0" customWidth="1"/>
    <col min="14" max="14" width="8.00390625" style="0" hidden="1" customWidth="1"/>
    <col min="15" max="17" width="8.28125" style="0" hidden="1" customWidth="1"/>
    <col min="18" max="18" width="2.00390625" style="0" hidden="1" customWidth="1"/>
    <col min="19" max="19" width="8.8515625" style="93" customWidth="1"/>
    <col min="20" max="20" width="10.28125" style="93" bestFit="1" customWidth="1"/>
    <col min="21" max="21" width="10.140625" style="93" customWidth="1"/>
    <col min="22" max="25" width="11.140625" style="0" bestFit="1" customWidth="1"/>
    <col min="26" max="26" width="11.00390625" style="0" customWidth="1"/>
  </cols>
  <sheetData>
    <row r="1" spans="3:21" ht="12.75">
      <c r="C1" s="919" t="s">
        <v>374</v>
      </c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347"/>
    </row>
    <row r="2" spans="3:21" ht="13.5" thickBot="1"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6"/>
      <c r="T2" s="176"/>
      <c r="U2" s="176"/>
    </row>
    <row r="3" spans="3:21" ht="12.75" customHeight="1">
      <c r="C3" s="177"/>
      <c r="D3" s="889"/>
      <c r="E3" s="890"/>
      <c r="F3" s="890"/>
      <c r="G3" s="891"/>
      <c r="H3" s="889" t="s">
        <v>1</v>
      </c>
      <c r="I3" s="890"/>
      <c r="J3" s="891"/>
      <c r="K3" s="889" t="s">
        <v>18</v>
      </c>
      <c r="L3" s="891"/>
      <c r="M3" s="916" t="s">
        <v>354</v>
      </c>
      <c r="N3" s="917"/>
      <c r="O3" s="917"/>
      <c r="P3" s="917"/>
      <c r="Q3" s="917"/>
      <c r="R3" s="917"/>
      <c r="S3" s="917"/>
      <c r="T3" s="918"/>
      <c r="U3" s="181"/>
    </row>
    <row r="4" spans="3:21" ht="80.25" customHeight="1">
      <c r="C4" s="178" t="s">
        <v>3</v>
      </c>
      <c r="D4" s="883"/>
      <c r="E4" s="888"/>
      <c r="F4" s="888"/>
      <c r="G4" s="884"/>
      <c r="H4" s="883"/>
      <c r="I4" s="888"/>
      <c r="J4" s="884"/>
      <c r="K4" s="883"/>
      <c r="L4" s="884"/>
      <c r="M4" s="179" t="s">
        <v>116</v>
      </c>
      <c r="N4" s="179"/>
      <c r="O4" s="179"/>
      <c r="P4" s="179"/>
      <c r="Q4" s="179"/>
      <c r="R4" s="180"/>
      <c r="S4" s="465" t="s">
        <v>232</v>
      </c>
      <c r="T4" s="181" t="s">
        <v>210</v>
      </c>
      <c r="U4" s="181" t="s">
        <v>317</v>
      </c>
    </row>
    <row r="5" spans="3:25" ht="12.75">
      <c r="C5" s="178" t="s">
        <v>8</v>
      </c>
      <c r="D5" s="883"/>
      <c r="E5" s="888"/>
      <c r="F5" s="888"/>
      <c r="G5" s="884"/>
      <c r="H5" s="883" t="s">
        <v>6</v>
      </c>
      <c r="I5" s="888"/>
      <c r="J5" s="884"/>
      <c r="K5" s="883" t="s">
        <v>7</v>
      </c>
      <c r="L5" s="884"/>
      <c r="M5" s="179"/>
      <c r="N5" s="179"/>
      <c r="O5" s="179"/>
      <c r="P5" s="179"/>
      <c r="Q5" s="179"/>
      <c r="R5" s="180"/>
      <c r="S5" s="181"/>
      <c r="T5" s="180"/>
      <c r="U5" s="181"/>
      <c r="V5" s="267"/>
      <c r="W5" s="96"/>
      <c r="Y5" s="96"/>
    </row>
    <row r="6" spans="3:25" ht="13.5" thickBot="1">
      <c r="C6" s="182"/>
      <c r="D6" s="885"/>
      <c r="E6" s="886"/>
      <c r="F6" s="886"/>
      <c r="G6" s="887"/>
      <c r="H6" s="885" t="s">
        <v>8</v>
      </c>
      <c r="I6" s="886"/>
      <c r="J6" s="887"/>
      <c r="K6" s="885"/>
      <c r="L6" s="887"/>
      <c r="M6" s="183" t="s">
        <v>65</v>
      </c>
      <c r="N6" s="183"/>
      <c r="O6" s="183"/>
      <c r="P6" s="183"/>
      <c r="Q6" s="183"/>
      <c r="R6" s="184"/>
      <c r="S6" s="181" t="s">
        <v>65</v>
      </c>
      <c r="T6" s="180" t="s">
        <v>65</v>
      </c>
      <c r="U6" s="181" t="s">
        <v>65</v>
      </c>
      <c r="V6" s="677"/>
      <c r="W6" s="96"/>
      <c r="X6" s="514"/>
      <c r="Y6" s="96"/>
    </row>
    <row r="7" spans="3:25" ht="15" customHeight="1" thickTop="1">
      <c r="C7" s="892" t="s">
        <v>102</v>
      </c>
      <c r="D7" s="893"/>
      <c r="E7" s="893"/>
      <c r="F7" s="893"/>
      <c r="G7" s="893"/>
      <c r="H7" s="893"/>
      <c r="I7" s="893"/>
      <c r="J7" s="893"/>
      <c r="K7" s="893"/>
      <c r="L7" s="893"/>
      <c r="M7" s="552">
        <f>M9+M16+M20+M24+M28+M32+M36+M39+M41+M45+M49+M53+M58+M64+M71+M77+M81+M85+M91+M97+M103+M107+M111+M115+M119+M123+M128+M144+M148+M153+M157+M160+M164+M167+M171+M174+M179+M183+M187+M191+M195+M199+M203</f>
        <v>352734970</v>
      </c>
      <c r="N7" s="185" t="e">
        <f>SUM(N14,#REF!,N22,#REF!,#REF!,N30,N47)</f>
        <v>#REF!</v>
      </c>
      <c r="O7" s="185" t="e">
        <f>SUM(O14,#REF!,O22,#REF!,#REF!,O30,O47)</f>
        <v>#REF!</v>
      </c>
      <c r="P7" s="185" t="e">
        <f>SUM(P14,#REF!,P22,#REF!,#REF!,P30,P47)</f>
        <v>#REF!</v>
      </c>
      <c r="Q7" s="185" t="e">
        <f>SUM(Q14,#REF!,Q22,#REF!,#REF!,Q30,Q47)</f>
        <v>#REF!</v>
      </c>
      <c r="R7" s="186" t="e">
        <f>SUM(R14,#REF!,R22,#REF!,#REF!,R30,R47)</f>
        <v>#REF!</v>
      </c>
      <c r="S7" s="185">
        <f>S32+S33+S91+S144+S191</f>
        <v>38911290</v>
      </c>
      <c r="T7" s="186">
        <f>T41+T49+T58+T65+T103+T111+T123+T167+T191</f>
        <v>203299938</v>
      </c>
      <c r="U7" s="185">
        <f>U24+U32+U71+U77+U85+U91+U97+U119+U144+U160+U178</f>
        <v>28865607</v>
      </c>
      <c r="V7" s="493"/>
      <c r="W7" s="96"/>
      <c r="Y7" s="96"/>
    </row>
    <row r="8" spans="3:25" ht="15" customHeight="1">
      <c r="C8" s="187"/>
      <c r="D8" s="872" t="s">
        <v>66</v>
      </c>
      <c r="E8" s="873"/>
      <c r="F8" s="873"/>
      <c r="G8" s="873"/>
      <c r="H8" s="873"/>
      <c r="I8" s="873"/>
      <c r="J8" s="873"/>
      <c r="K8" s="873"/>
      <c r="L8" s="873"/>
      <c r="M8" s="874"/>
      <c r="N8" s="188"/>
      <c r="O8" s="188"/>
      <c r="P8" s="188"/>
      <c r="Q8" s="188"/>
      <c r="R8" s="188"/>
      <c r="S8" s="189"/>
      <c r="T8" s="350"/>
      <c r="U8" s="189"/>
      <c r="V8" s="493"/>
      <c r="W8" s="96"/>
      <c r="Y8" s="96"/>
    </row>
    <row r="9" spans="3:25" ht="15" customHeight="1">
      <c r="C9" s="190"/>
      <c r="D9" s="858"/>
      <c r="E9" s="858"/>
      <c r="F9" s="858"/>
      <c r="G9" s="811" t="s">
        <v>91</v>
      </c>
      <c r="H9" s="812"/>
      <c r="I9" s="812"/>
      <c r="J9" s="812"/>
      <c r="K9" s="812"/>
      <c r="L9" s="813"/>
      <c r="M9" s="192">
        <v>26122631</v>
      </c>
      <c r="N9" s="192" t="e">
        <f>SUM(N10:N13)</f>
        <v>#REF!</v>
      </c>
      <c r="O9" s="192" t="e">
        <f>SUM(O10:O13)</f>
        <v>#REF!</v>
      </c>
      <c r="P9" s="192" t="e">
        <f>SUM(P10:P13)</f>
        <v>#REF!</v>
      </c>
      <c r="Q9" s="192" t="e">
        <f>SUM(Q10:Q13)</f>
        <v>#REF!</v>
      </c>
      <c r="R9" s="193" t="e">
        <f>SUM(R10:R13)</f>
        <v>#REF!</v>
      </c>
      <c r="S9" s="192"/>
      <c r="T9" s="193"/>
      <c r="U9" s="192"/>
      <c r="V9" s="267"/>
      <c r="W9" s="96"/>
      <c r="Y9" s="96"/>
    </row>
    <row r="10" spans="3:25" ht="15" customHeight="1">
      <c r="C10" s="190"/>
      <c r="D10" s="858"/>
      <c r="E10" s="858"/>
      <c r="F10" s="858"/>
      <c r="G10" s="858"/>
      <c r="H10" s="858"/>
      <c r="I10" s="194"/>
      <c r="J10" s="841" t="s">
        <v>100</v>
      </c>
      <c r="K10" s="842"/>
      <c r="L10" s="843"/>
      <c r="M10" s="196"/>
      <c r="N10" s="196">
        <f>'átadott pénzeszköz'!F9</f>
        <v>0</v>
      </c>
      <c r="O10" s="196">
        <f>'átadott pénzeszköz'!G9</f>
        <v>0</v>
      </c>
      <c r="P10" s="196">
        <f>'átadott pénzeszköz'!H9</f>
        <v>0</v>
      </c>
      <c r="Q10" s="196">
        <f>'átadott pénzeszköz'!I9</f>
        <v>0</v>
      </c>
      <c r="R10" s="197">
        <f>'átadott pénzeszköz'!J9</f>
        <v>0</v>
      </c>
      <c r="S10" s="196"/>
      <c r="T10" s="197"/>
      <c r="U10" s="196"/>
      <c r="V10" s="267"/>
      <c r="W10" s="493"/>
      <c r="X10" s="96"/>
      <c r="Y10" s="96"/>
    </row>
    <row r="11" spans="3:25" ht="15" customHeight="1">
      <c r="C11" s="190"/>
      <c r="D11" s="191"/>
      <c r="E11" s="191"/>
      <c r="F11" s="191"/>
      <c r="G11" s="191"/>
      <c r="H11" s="191"/>
      <c r="I11" s="194"/>
      <c r="J11" s="841" t="s">
        <v>127</v>
      </c>
      <c r="K11" s="842"/>
      <c r="L11" s="195"/>
      <c r="M11" s="196">
        <v>1680000</v>
      </c>
      <c r="N11" s="196"/>
      <c r="O11" s="196"/>
      <c r="P11" s="196"/>
      <c r="Q11" s="196"/>
      <c r="R11" s="197"/>
      <c r="S11" s="196"/>
      <c r="T11" s="197"/>
      <c r="U11" s="196"/>
      <c r="V11" s="267"/>
      <c r="W11" s="267"/>
      <c r="X11" s="96"/>
      <c r="Y11" s="96"/>
    </row>
    <row r="12" spans="3:25" ht="15" customHeight="1">
      <c r="C12" s="190"/>
      <c r="D12" s="191"/>
      <c r="E12" s="191"/>
      <c r="F12" s="191"/>
      <c r="G12" s="191"/>
      <c r="H12" s="191"/>
      <c r="I12" s="194"/>
      <c r="J12" s="841" t="s">
        <v>128</v>
      </c>
      <c r="K12" s="842"/>
      <c r="L12" s="195"/>
      <c r="M12" s="196">
        <v>24442631</v>
      </c>
      <c r="N12" s="196"/>
      <c r="O12" s="196"/>
      <c r="P12" s="196"/>
      <c r="Q12" s="196"/>
      <c r="R12" s="197"/>
      <c r="S12" s="196"/>
      <c r="T12" s="197"/>
      <c r="U12" s="196"/>
      <c r="V12" s="493"/>
      <c r="W12" s="493"/>
      <c r="X12" s="551"/>
      <c r="Y12" s="96"/>
    </row>
    <row r="13" spans="3:25" ht="15" customHeight="1">
      <c r="C13" s="190"/>
      <c r="D13" s="858"/>
      <c r="E13" s="858"/>
      <c r="F13" s="858"/>
      <c r="G13" s="858"/>
      <c r="H13" s="858"/>
      <c r="I13" s="194"/>
      <c r="J13" s="841" t="s">
        <v>145</v>
      </c>
      <c r="K13" s="842"/>
      <c r="L13" s="843"/>
      <c r="M13" s="196"/>
      <c r="N13" s="196" t="e">
        <f>'átadott pénzeszköz'!#REF!</f>
        <v>#REF!</v>
      </c>
      <c r="O13" s="196" t="e">
        <f>'átadott pénzeszköz'!#REF!</f>
        <v>#REF!</v>
      </c>
      <c r="P13" s="196" t="e">
        <f>'átadott pénzeszköz'!#REF!</f>
        <v>#REF!</v>
      </c>
      <c r="Q13" s="196" t="e">
        <f>'átadott pénzeszköz'!#REF!</f>
        <v>#REF!</v>
      </c>
      <c r="R13" s="197" t="e">
        <f>'átadott pénzeszköz'!#REF!</f>
        <v>#REF!</v>
      </c>
      <c r="S13" s="196"/>
      <c r="T13" s="197"/>
      <c r="U13" s="196"/>
      <c r="W13" s="96"/>
      <c r="Y13" s="96"/>
    </row>
    <row r="14" spans="3:23" ht="15" customHeight="1" thickBot="1">
      <c r="C14" s="894" t="s">
        <v>12</v>
      </c>
      <c r="D14" s="895"/>
      <c r="E14" s="895"/>
      <c r="F14" s="895"/>
      <c r="G14" s="895"/>
      <c r="H14" s="895"/>
      <c r="I14" s="895"/>
      <c r="J14" s="895"/>
      <c r="K14" s="895"/>
      <c r="L14" s="896"/>
      <c r="M14" s="200"/>
      <c r="N14" s="200" t="e">
        <f>SUM(#REF!,N9,#REF!,#REF!,#REF!)</f>
        <v>#REF!</v>
      </c>
      <c r="O14" s="200" t="e">
        <f>SUM(#REF!,O9,#REF!,#REF!,#REF!)</f>
        <v>#REF!</v>
      </c>
      <c r="P14" s="200" t="e">
        <f>SUM(#REF!,P9,#REF!,#REF!,#REF!)</f>
        <v>#REF!</v>
      </c>
      <c r="Q14" s="200" t="e">
        <f>SUM(#REF!,Q9,#REF!,#REF!,#REF!)</f>
        <v>#REF!</v>
      </c>
      <c r="R14" s="201" t="e">
        <f>SUM(#REF!,R9,#REF!,#REF!,#REF!)</f>
        <v>#REF!</v>
      </c>
      <c r="S14" s="202"/>
      <c r="T14" s="351"/>
      <c r="U14" s="202"/>
      <c r="V14" s="96"/>
      <c r="W14" s="493"/>
    </row>
    <row r="15" spans="3:26" ht="30.75" customHeight="1">
      <c r="C15" s="190"/>
      <c r="D15" s="872" t="s">
        <v>160</v>
      </c>
      <c r="E15" s="873"/>
      <c r="F15" s="873"/>
      <c r="G15" s="873"/>
      <c r="H15" s="873"/>
      <c r="I15" s="873"/>
      <c r="J15" s="873"/>
      <c r="K15" s="873"/>
      <c r="L15" s="873"/>
      <c r="M15" s="874"/>
      <c r="N15" s="188"/>
      <c r="O15" s="188"/>
      <c r="P15" s="188"/>
      <c r="Q15" s="188"/>
      <c r="R15" s="188"/>
      <c r="S15" s="189"/>
      <c r="T15" s="350"/>
      <c r="U15" s="189"/>
      <c r="W15" s="267"/>
      <c r="X15" s="96"/>
      <c r="Y15" s="96"/>
      <c r="Z15" s="96"/>
    </row>
    <row r="16" spans="3:26" ht="15" customHeight="1">
      <c r="C16" s="190"/>
      <c r="D16" s="858"/>
      <c r="E16" s="858"/>
      <c r="F16" s="858"/>
      <c r="G16" s="875" t="s">
        <v>117</v>
      </c>
      <c r="H16" s="876"/>
      <c r="I16" s="876"/>
      <c r="J16" s="876"/>
      <c r="K16" s="876"/>
      <c r="L16" s="877"/>
      <c r="M16" s="192">
        <f>M17+M18+M19</f>
        <v>4854000</v>
      </c>
      <c r="N16" s="192">
        <f>SUM(N17:N19)</f>
        <v>39179.002</v>
      </c>
      <c r="O16" s="192">
        <f>SUM(O17:O19)</f>
        <v>39179.002</v>
      </c>
      <c r="P16" s="192">
        <f>SUM(P17:P19)</f>
        <v>39179.002</v>
      </c>
      <c r="Q16" s="192">
        <f>SUM(Q17:Q19)</f>
        <v>39179.002</v>
      </c>
      <c r="R16" s="193">
        <f>SUM(R17:R19)</f>
        <v>39179.002</v>
      </c>
      <c r="S16" s="192"/>
      <c r="T16" s="193"/>
      <c r="U16" s="192"/>
      <c r="W16" s="267"/>
      <c r="X16" s="96"/>
      <c r="Y16" s="96"/>
      <c r="Z16" s="96"/>
    </row>
    <row r="17" spans="3:26" ht="15" customHeight="1">
      <c r="C17" s="190"/>
      <c r="D17" s="858"/>
      <c r="E17" s="858"/>
      <c r="F17" s="858"/>
      <c r="G17" s="858"/>
      <c r="H17" s="858"/>
      <c r="I17" s="194"/>
      <c r="J17" s="841" t="s">
        <v>13</v>
      </c>
      <c r="K17" s="842"/>
      <c r="L17" s="843"/>
      <c r="M17" s="203">
        <v>2340000</v>
      </c>
      <c r="N17" s="203">
        <f>'[1]kiadás'!$B$11</f>
        <v>16966.6</v>
      </c>
      <c r="O17" s="203">
        <f>'[1]kiadás'!$B$11</f>
        <v>16966.6</v>
      </c>
      <c r="P17" s="203">
        <f>'[1]kiadás'!$B$11</f>
        <v>16966.6</v>
      </c>
      <c r="Q17" s="203">
        <f>'[1]kiadás'!$B$11</f>
        <v>16966.6</v>
      </c>
      <c r="R17" s="204">
        <f>'[1]kiadás'!$B$11</f>
        <v>16966.6</v>
      </c>
      <c r="S17" s="203"/>
      <c r="T17" s="204"/>
      <c r="U17" s="203"/>
      <c r="W17" s="267"/>
      <c r="X17" s="96"/>
      <c r="Y17" s="96"/>
      <c r="Z17" s="96"/>
    </row>
    <row r="18" spans="3:26" ht="15" customHeight="1">
      <c r="C18" s="190"/>
      <c r="D18" s="858"/>
      <c r="E18" s="858"/>
      <c r="F18" s="858"/>
      <c r="G18" s="858"/>
      <c r="H18" s="858"/>
      <c r="I18" s="194"/>
      <c r="J18" s="841" t="s">
        <v>14</v>
      </c>
      <c r="K18" s="842"/>
      <c r="L18" s="843"/>
      <c r="M18" s="203">
        <v>456000</v>
      </c>
      <c r="N18" s="203">
        <f>'[1]kiadás'!$C$11</f>
        <v>5512.402</v>
      </c>
      <c r="O18" s="203">
        <f>'[1]kiadás'!$C$11</f>
        <v>5512.402</v>
      </c>
      <c r="P18" s="203">
        <f>'[1]kiadás'!$C$11</f>
        <v>5512.402</v>
      </c>
      <c r="Q18" s="203">
        <f>'[1]kiadás'!$C$11</f>
        <v>5512.402</v>
      </c>
      <c r="R18" s="204">
        <f>'[1]kiadás'!$C$11</f>
        <v>5512.402</v>
      </c>
      <c r="S18" s="203"/>
      <c r="T18" s="204"/>
      <c r="U18" s="203"/>
      <c r="W18" s="267"/>
      <c r="X18" s="96"/>
      <c r="Y18" s="96"/>
      <c r="Z18" s="96"/>
    </row>
    <row r="19" spans="3:26" ht="15" customHeight="1">
      <c r="C19" s="190"/>
      <c r="D19" s="858"/>
      <c r="E19" s="858"/>
      <c r="F19" s="858"/>
      <c r="G19" s="858"/>
      <c r="H19" s="858"/>
      <c r="I19" s="194"/>
      <c r="J19" s="841" t="s">
        <v>15</v>
      </c>
      <c r="K19" s="842"/>
      <c r="L19" s="843"/>
      <c r="M19" s="203">
        <v>2058000</v>
      </c>
      <c r="N19" s="203">
        <f>'[1]kiadás'!$D$11</f>
        <v>16700</v>
      </c>
      <c r="O19" s="203">
        <f>'[1]kiadás'!$D$11</f>
        <v>16700</v>
      </c>
      <c r="P19" s="203">
        <f>'[1]kiadás'!$D$11</f>
        <v>16700</v>
      </c>
      <c r="Q19" s="203">
        <f>'[1]kiadás'!$D$11</f>
        <v>16700</v>
      </c>
      <c r="R19" s="204">
        <f>'[1]kiadás'!$D$11</f>
        <v>16700</v>
      </c>
      <c r="S19" s="203"/>
      <c r="T19" s="204"/>
      <c r="U19" s="203"/>
      <c r="W19" s="493"/>
      <c r="X19" s="493"/>
      <c r="Y19" s="493"/>
      <c r="Z19" s="96"/>
    </row>
    <row r="20" spans="3:26" ht="15" customHeight="1">
      <c r="C20" s="190"/>
      <c r="D20" s="858"/>
      <c r="E20" s="858"/>
      <c r="F20" s="858"/>
      <c r="G20" s="897" t="s">
        <v>118</v>
      </c>
      <c r="H20" s="897"/>
      <c r="I20" s="897"/>
      <c r="J20" s="897"/>
      <c r="K20" s="897"/>
      <c r="L20" s="897"/>
      <c r="M20" s="192">
        <f aca="true" t="shared" si="0" ref="M20:R20">M21</f>
        <v>0</v>
      </c>
      <c r="N20" s="192" t="e">
        <f t="shared" si="0"/>
        <v>#REF!</v>
      </c>
      <c r="O20" s="192" t="e">
        <f t="shared" si="0"/>
        <v>#REF!</v>
      </c>
      <c r="P20" s="192" t="e">
        <f t="shared" si="0"/>
        <v>#REF!</v>
      </c>
      <c r="Q20" s="192" t="e">
        <f t="shared" si="0"/>
        <v>#REF!</v>
      </c>
      <c r="R20" s="193" t="e">
        <f t="shared" si="0"/>
        <v>#REF!</v>
      </c>
      <c r="S20" s="192"/>
      <c r="T20" s="193"/>
      <c r="U20" s="192"/>
      <c r="W20" s="267"/>
      <c r="X20" s="96"/>
      <c r="Y20" s="96"/>
      <c r="Z20" s="96"/>
    </row>
    <row r="21" spans="3:26" ht="15" customHeight="1">
      <c r="C21" s="190"/>
      <c r="D21" s="858"/>
      <c r="E21" s="858"/>
      <c r="F21" s="858"/>
      <c r="G21" s="858"/>
      <c r="H21" s="858"/>
      <c r="I21" s="194"/>
      <c r="J21" s="841" t="s">
        <v>16</v>
      </c>
      <c r="K21" s="842"/>
      <c r="L21" s="843"/>
      <c r="M21" s="198">
        <v>0</v>
      </c>
      <c r="N21" s="198" t="e">
        <f>SUM('felhalmozási kiadások'!#REF!)</f>
        <v>#REF!</v>
      </c>
      <c r="O21" s="198" t="e">
        <f>SUM('felhalmozási kiadások'!#REF!)</f>
        <v>#REF!</v>
      </c>
      <c r="P21" s="198" t="e">
        <f>SUM('felhalmozási kiadások'!#REF!)</f>
        <v>#REF!</v>
      </c>
      <c r="Q21" s="198" t="e">
        <f>SUM('felhalmozási kiadások'!#REF!)</f>
        <v>#REF!</v>
      </c>
      <c r="R21" s="199" t="e">
        <f>SUM('felhalmozási kiadások'!#REF!)</f>
        <v>#REF!</v>
      </c>
      <c r="S21" s="198"/>
      <c r="T21" s="199"/>
      <c r="U21" s="198"/>
      <c r="W21" s="267"/>
      <c r="X21" s="96"/>
      <c r="Y21" s="96"/>
      <c r="Z21" s="96"/>
    </row>
    <row r="22" spans="3:26" ht="13.5" thickBot="1">
      <c r="C22" s="856" t="s">
        <v>12</v>
      </c>
      <c r="D22" s="857"/>
      <c r="E22" s="857"/>
      <c r="F22" s="857"/>
      <c r="G22" s="857"/>
      <c r="H22" s="857"/>
      <c r="I22" s="857"/>
      <c r="J22" s="857"/>
      <c r="K22" s="857"/>
      <c r="L22" s="857"/>
      <c r="M22" s="200"/>
      <c r="N22" s="200" t="e">
        <f>SUM(N16,N20)</f>
        <v>#REF!</v>
      </c>
      <c r="O22" s="200" t="e">
        <f>SUM(O16,O20)</f>
        <v>#REF!</v>
      </c>
      <c r="P22" s="200" t="e">
        <f>SUM(P16,P20)</f>
        <v>#REF!</v>
      </c>
      <c r="Q22" s="200" t="e">
        <f>SUM(Q16,Q20)</f>
        <v>#REF!</v>
      </c>
      <c r="R22" s="201" t="e">
        <f>SUM(R16,R20)</f>
        <v>#REF!</v>
      </c>
      <c r="S22" s="202"/>
      <c r="T22" s="351"/>
      <c r="U22" s="202"/>
      <c r="W22" s="267"/>
      <c r="X22" s="96"/>
      <c r="Y22" s="96"/>
      <c r="Z22" s="96"/>
    </row>
    <row r="23" spans="3:26" ht="15" customHeight="1">
      <c r="C23" s="190"/>
      <c r="D23" s="872" t="s">
        <v>119</v>
      </c>
      <c r="E23" s="873"/>
      <c r="F23" s="873"/>
      <c r="G23" s="873"/>
      <c r="H23" s="873"/>
      <c r="I23" s="873"/>
      <c r="J23" s="873"/>
      <c r="K23" s="873"/>
      <c r="L23" s="873"/>
      <c r="M23" s="874"/>
      <c r="N23" s="188"/>
      <c r="O23" s="188"/>
      <c r="P23" s="188"/>
      <c r="Q23" s="188"/>
      <c r="R23" s="188"/>
      <c r="S23" s="189"/>
      <c r="T23" s="350"/>
      <c r="U23" s="189"/>
      <c r="W23" s="267"/>
      <c r="X23" s="96"/>
      <c r="Z23" s="96"/>
    </row>
    <row r="24" spans="3:26" ht="12.75">
      <c r="C24" s="190"/>
      <c r="D24" s="858"/>
      <c r="E24" s="858"/>
      <c r="F24" s="858"/>
      <c r="G24" s="875" t="s">
        <v>117</v>
      </c>
      <c r="H24" s="876"/>
      <c r="I24" s="876"/>
      <c r="J24" s="876"/>
      <c r="K24" s="876"/>
      <c r="L24" s="877"/>
      <c r="M24" s="192">
        <f>M25+M26+M27</f>
        <v>7008000</v>
      </c>
      <c r="N24" s="192">
        <f>SUM(N25:N27)</f>
        <v>22658.796000000002</v>
      </c>
      <c r="O24" s="192">
        <f>SUM(O25:O27)</f>
        <v>22658.796000000002</v>
      </c>
      <c r="P24" s="192">
        <f>SUM(P25:P27)</f>
        <v>22658.796000000002</v>
      </c>
      <c r="Q24" s="192">
        <f>SUM(Q25:Q27)</f>
        <v>22658.796000000002</v>
      </c>
      <c r="R24" s="193">
        <f>SUM(R25:R27)</f>
        <v>22658.796000000002</v>
      </c>
      <c r="S24" s="192"/>
      <c r="T24" s="193"/>
      <c r="U24" s="192">
        <v>7008000</v>
      </c>
      <c r="X24" s="96"/>
      <c r="Z24" s="96"/>
    </row>
    <row r="25" spans="3:21" ht="12.75">
      <c r="C25" s="190"/>
      <c r="D25" s="858"/>
      <c r="E25" s="858"/>
      <c r="F25" s="858"/>
      <c r="G25" s="858"/>
      <c r="H25" s="858"/>
      <c r="I25" s="194"/>
      <c r="J25" s="841" t="s">
        <v>13</v>
      </c>
      <c r="K25" s="842"/>
      <c r="L25" s="843"/>
      <c r="M25" s="203">
        <v>0</v>
      </c>
      <c r="N25" s="203">
        <f>'[1]kiadás'!$B$15</f>
        <v>7442.8</v>
      </c>
      <c r="O25" s="203">
        <f>'[1]kiadás'!$B$15</f>
        <v>7442.8</v>
      </c>
      <c r="P25" s="203">
        <f>'[1]kiadás'!$B$15</f>
        <v>7442.8</v>
      </c>
      <c r="Q25" s="203">
        <f>'[1]kiadás'!$B$15</f>
        <v>7442.8</v>
      </c>
      <c r="R25" s="204">
        <f>'[1]kiadás'!$B$15</f>
        <v>7442.8</v>
      </c>
      <c r="S25" s="203"/>
      <c r="T25" s="204"/>
      <c r="U25" s="203"/>
    </row>
    <row r="26" spans="3:21" ht="12.75">
      <c r="C26" s="190"/>
      <c r="D26" s="858"/>
      <c r="E26" s="858"/>
      <c r="F26" s="858"/>
      <c r="G26" s="858"/>
      <c r="H26" s="858"/>
      <c r="I26" s="194"/>
      <c r="J26" s="841" t="s">
        <v>14</v>
      </c>
      <c r="K26" s="842"/>
      <c r="L26" s="843"/>
      <c r="M26" s="203">
        <v>0</v>
      </c>
      <c r="N26" s="203">
        <f>'[1]kiadás'!$C$15</f>
        <v>2215.9959999999996</v>
      </c>
      <c r="O26" s="203">
        <f>'[1]kiadás'!$C$15</f>
        <v>2215.9959999999996</v>
      </c>
      <c r="P26" s="203">
        <f>'[1]kiadás'!$C$15</f>
        <v>2215.9959999999996</v>
      </c>
      <c r="Q26" s="203">
        <f>'[1]kiadás'!$C$15</f>
        <v>2215.9959999999996</v>
      </c>
      <c r="R26" s="204">
        <f>'[1]kiadás'!$C$15</f>
        <v>2215.9959999999996</v>
      </c>
      <c r="S26" s="203"/>
      <c r="T26" s="204"/>
      <c r="U26" s="203"/>
    </row>
    <row r="27" spans="3:21" ht="12.75">
      <c r="C27" s="190"/>
      <c r="D27" s="858"/>
      <c r="E27" s="858"/>
      <c r="F27" s="858"/>
      <c r="G27" s="858"/>
      <c r="H27" s="858"/>
      <c r="I27" s="194"/>
      <c r="J27" s="841" t="s">
        <v>15</v>
      </c>
      <c r="K27" s="842"/>
      <c r="L27" s="843"/>
      <c r="M27" s="203">
        <v>7008000</v>
      </c>
      <c r="N27" s="203">
        <f>'[1]kiadás'!$D$15</f>
        <v>13000</v>
      </c>
      <c r="O27" s="203">
        <f>'[1]kiadás'!$D$15</f>
        <v>13000</v>
      </c>
      <c r="P27" s="203">
        <f>'[1]kiadás'!$D$15</f>
        <v>13000</v>
      </c>
      <c r="Q27" s="203">
        <f>'[1]kiadás'!$D$15</f>
        <v>13000</v>
      </c>
      <c r="R27" s="204">
        <f>'[1]kiadás'!$D$15</f>
        <v>13000</v>
      </c>
      <c r="S27" s="203"/>
      <c r="T27" s="204"/>
      <c r="U27" s="203"/>
    </row>
    <row r="28" spans="3:23" ht="12.75">
      <c r="C28" s="190"/>
      <c r="D28" s="858"/>
      <c r="E28" s="858"/>
      <c r="F28" s="858"/>
      <c r="G28" s="897" t="s">
        <v>118</v>
      </c>
      <c r="H28" s="897"/>
      <c r="I28" s="897"/>
      <c r="J28" s="897"/>
      <c r="K28" s="897"/>
      <c r="L28" s="897"/>
      <c r="M28" s="192">
        <f>M29</f>
        <v>0</v>
      </c>
      <c r="N28" s="192" t="e">
        <f>SUM(N29:N29)</f>
        <v>#REF!</v>
      </c>
      <c r="O28" s="192" t="e">
        <f>SUM(O29:O29)</f>
        <v>#REF!</v>
      </c>
      <c r="P28" s="192" t="e">
        <f>SUM(P29:P29)</f>
        <v>#REF!</v>
      </c>
      <c r="Q28" s="192" t="e">
        <f>SUM(Q29:Q29)</f>
        <v>#REF!</v>
      </c>
      <c r="R28" s="193" t="e">
        <f>SUM(R29:R29)</f>
        <v>#REF!</v>
      </c>
      <c r="S28" s="192"/>
      <c r="T28" s="193"/>
      <c r="U28" s="192"/>
      <c r="W28" s="96"/>
    </row>
    <row r="29" spans="3:21" ht="12.75">
      <c r="C29" s="190"/>
      <c r="D29" s="858"/>
      <c r="E29" s="858"/>
      <c r="F29" s="858"/>
      <c r="G29" s="858"/>
      <c r="H29" s="858"/>
      <c r="I29" s="194"/>
      <c r="J29" s="841" t="s">
        <v>16</v>
      </c>
      <c r="K29" s="842"/>
      <c r="L29" s="843"/>
      <c r="M29" s="198">
        <v>0</v>
      </c>
      <c r="N29" s="198" t="e">
        <f>SUM('felhalmozási kiadások'!#REF!)</f>
        <v>#REF!</v>
      </c>
      <c r="O29" s="198" t="e">
        <f>SUM('felhalmozási kiadások'!#REF!)</f>
        <v>#REF!</v>
      </c>
      <c r="P29" s="198" t="e">
        <f>SUM('felhalmozási kiadások'!#REF!)</f>
        <v>#REF!</v>
      </c>
      <c r="Q29" s="198" t="e">
        <f>SUM('felhalmozási kiadások'!#REF!,'felhalmozási kiadások'!#REF!)</f>
        <v>#REF!</v>
      </c>
      <c r="R29" s="199" t="e">
        <f>SUM('felhalmozási kiadások'!#REF!,'felhalmozási kiadások'!#REF!)</f>
        <v>#REF!</v>
      </c>
      <c r="S29" s="198"/>
      <c r="T29" s="199"/>
      <c r="U29" s="198"/>
    </row>
    <row r="30" spans="3:21" ht="13.5" thickBot="1">
      <c r="C30" s="856" t="s">
        <v>12</v>
      </c>
      <c r="D30" s="857"/>
      <c r="E30" s="857"/>
      <c r="F30" s="857"/>
      <c r="G30" s="857"/>
      <c r="H30" s="857"/>
      <c r="I30" s="857"/>
      <c r="J30" s="857"/>
      <c r="K30" s="857"/>
      <c r="L30" s="857"/>
      <c r="M30" s="200"/>
      <c r="N30" s="200" t="e">
        <f>SUM(N24,N28)</f>
        <v>#REF!</v>
      </c>
      <c r="O30" s="200" t="e">
        <f>SUM(O24,O28)</f>
        <v>#REF!</v>
      </c>
      <c r="P30" s="200" t="e">
        <f>SUM(P24,P28)</f>
        <v>#REF!</v>
      </c>
      <c r="Q30" s="200" t="e">
        <f>SUM(Q24,Q28)</f>
        <v>#REF!</v>
      </c>
      <c r="R30" s="201" t="e">
        <f>SUM(R24,R28)</f>
        <v>#REF!</v>
      </c>
      <c r="S30" s="202"/>
      <c r="T30" s="351"/>
      <c r="U30" s="202"/>
    </row>
    <row r="31" spans="3:21" ht="28.5" customHeight="1">
      <c r="C31" s="190"/>
      <c r="D31" s="872" t="s">
        <v>233</v>
      </c>
      <c r="E31" s="873"/>
      <c r="F31" s="873"/>
      <c r="G31" s="873"/>
      <c r="H31" s="873"/>
      <c r="I31" s="873"/>
      <c r="J31" s="873"/>
      <c r="K31" s="873"/>
      <c r="L31" s="873"/>
      <c r="M31" s="874"/>
      <c r="N31" s="188"/>
      <c r="O31" s="188"/>
      <c r="P31" s="188"/>
      <c r="Q31" s="188"/>
      <c r="R31" s="188"/>
      <c r="S31" s="469"/>
      <c r="T31" s="350"/>
      <c r="U31" s="189"/>
    </row>
    <row r="32" spans="3:21" ht="12.75">
      <c r="C32" s="190"/>
      <c r="D32" s="858"/>
      <c r="E32" s="858"/>
      <c r="F32" s="858"/>
      <c r="G32" s="875" t="s">
        <v>117</v>
      </c>
      <c r="H32" s="876"/>
      <c r="I32" s="876"/>
      <c r="J32" s="876"/>
      <c r="K32" s="876"/>
      <c r="L32" s="877"/>
      <c r="M32" s="192">
        <f>M33+M34+M35</f>
        <v>11524000</v>
      </c>
      <c r="N32" s="192">
        <f>SUM(N33:N35)</f>
        <v>7580.498</v>
      </c>
      <c r="O32" s="192">
        <f>SUM(O33:O35)</f>
        <v>7580.498</v>
      </c>
      <c r="P32" s="192">
        <f>SUM(P33:P35)</f>
        <v>7580.498</v>
      </c>
      <c r="Q32" s="192">
        <f>SUM(Q33:Q35)</f>
        <v>7580.498</v>
      </c>
      <c r="R32" s="193">
        <f>SUM(R33:R35)</f>
        <v>7580.498</v>
      </c>
      <c r="S32" s="205">
        <v>2033000</v>
      </c>
      <c r="T32" s="511"/>
      <c r="U32" s="192">
        <v>6625400</v>
      </c>
    </row>
    <row r="33" spans="3:21" ht="12.75">
      <c r="C33" s="190"/>
      <c r="D33" s="858"/>
      <c r="E33" s="858"/>
      <c r="F33" s="858"/>
      <c r="G33" s="858"/>
      <c r="H33" s="858"/>
      <c r="I33" s="194"/>
      <c r="J33" s="841" t="s">
        <v>13</v>
      </c>
      <c r="K33" s="842"/>
      <c r="L33" s="843"/>
      <c r="M33" s="206">
        <v>4014000</v>
      </c>
      <c r="N33" s="203">
        <f>'[1]kiadás'!$B$17</f>
        <v>3788.9</v>
      </c>
      <c r="O33" s="203">
        <f>'[1]kiadás'!$B$17</f>
        <v>3788.9</v>
      </c>
      <c r="P33" s="203">
        <f>'[1]kiadás'!$B$17</f>
        <v>3788.9</v>
      </c>
      <c r="Q33" s="203">
        <f>'[1]kiadás'!$B$17</f>
        <v>3788.9</v>
      </c>
      <c r="R33" s="204">
        <f>'[1]kiadás'!$B$17</f>
        <v>3788.9</v>
      </c>
      <c r="S33" s="205">
        <v>20848753</v>
      </c>
      <c r="T33" s="352"/>
      <c r="U33" s="206"/>
    </row>
    <row r="34" spans="3:21" ht="12.75">
      <c r="C34" s="190"/>
      <c r="D34" s="858"/>
      <c r="E34" s="858"/>
      <c r="F34" s="858"/>
      <c r="G34" s="858"/>
      <c r="H34" s="858"/>
      <c r="I34" s="194"/>
      <c r="J34" s="841" t="s">
        <v>14</v>
      </c>
      <c r="K34" s="842"/>
      <c r="L34" s="843"/>
      <c r="M34" s="206">
        <v>710000</v>
      </c>
      <c r="N34" s="203">
        <f>'[1]kiadás'!$C$17</f>
        <v>1161.598</v>
      </c>
      <c r="O34" s="203">
        <f>'[1]kiadás'!$C$17</f>
        <v>1161.598</v>
      </c>
      <c r="P34" s="203">
        <f>'[1]kiadás'!$C$17</f>
        <v>1161.598</v>
      </c>
      <c r="Q34" s="203">
        <f>'[1]kiadás'!$C$17</f>
        <v>1161.598</v>
      </c>
      <c r="R34" s="204">
        <f>'[1]kiadás'!$C$17</f>
        <v>1161.598</v>
      </c>
      <c r="S34" s="205"/>
      <c r="T34" s="352"/>
      <c r="U34" s="206"/>
    </row>
    <row r="35" spans="3:21" ht="12.75">
      <c r="C35" s="190"/>
      <c r="D35" s="858"/>
      <c r="E35" s="858"/>
      <c r="F35" s="858"/>
      <c r="G35" s="858"/>
      <c r="H35" s="858"/>
      <c r="I35" s="194"/>
      <c r="J35" s="841" t="s">
        <v>98</v>
      </c>
      <c r="K35" s="842"/>
      <c r="L35" s="843"/>
      <c r="M35" s="260">
        <v>6800000</v>
      </c>
      <c r="N35" s="203">
        <f>'[1]kiadás'!$D$17</f>
        <v>2630</v>
      </c>
      <c r="O35" s="203">
        <f>'[1]kiadás'!$D$17</f>
        <v>2630</v>
      </c>
      <c r="P35" s="203">
        <f>'[1]kiadás'!$D$17</f>
        <v>2630</v>
      </c>
      <c r="Q35" s="203">
        <f>'[1]kiadás'!$D$17</f>
        <v>2630</v>
      </c>
      <c r="R35" s="204">
        <f>'[1]kiadás'!$D$17</f>
        <v>2630</v>
      </c>
      <c r="S35" s="205"/>
      <c r="T35" s="352"/>
      <c r="U35" s="206"/>
    </row>
    <row r="36" spans="3:21" ht="12.75" customHeight="1">
      <c r="C36" s="207"/>
      <c r="D36" s="208"/>
      <c r="E36" s="208"/>
      <c r="F36" s="208"/>
      <c r="G36" s="208"/>
      <c r="H36" s="208"/>
      <c r="I36" s="844" t="s">
        <v>118</v>
      </c>
      <c r="J36" s="845"/>
      <c r="K36" s="845"/>
      <c r="L36" s="846"/>
      <c r="M36" s="209">
        <f>M37+M38</f>
        <v>0</v>
      </c>
      <c r="N36" s="210"/>
      <c r="O36" s="210"/>
      <c r="P36" s="210"/>
      <c r="Q36" s="210"/>
      <c r="R36" s="211"/>
      <c r="S36" s="205"/>
      <c r="T36" s="353"/>
      <c r="U36" s="212"/>
    </row>
    <row r="37" spans="3:21" ht="12.75" customHeight="1">
      <c r="C37" s="207"/>
      <c r="D37" s="208"/>
      <c r="E37" s="208"/>
      <c r="F37" s="208"/>
      <c r="G37" s="208"/>
      <c r="H37" s="208"/>
      <c r="I37" s="213"/>
      <c r="J37" s="214" t="s">
        <v>16</v>
      </c>
      <c r="K37" s="215"/>
      <c r="L37" s="216"/>
      <c r="M37" s="474">
        <v>0</v>
      </c>
      <c r="N37" s="475"/>
      <c r="O37" s="475"/>
      <c r="P37" s="475"/>
      <c r="Q37" s="475"/>
      <c r="R37" s="476"/>
      <c r="S37" s="477"/>
      <c r="T37" s="478"/>
      <c r="U37" s="479"/>
    </row>
    <row r="38" spans="3:21" ht="12.75" customHeight="1">
      <c r="C38" s="207"/>
      <c r="D38" s="208"/>
      <c r="E38" s="208"/>
      <c r="F38" s="208"/>
      <c r="G38" s="208"/>
      <c r="H38" s="208"/>
      <c r="I38" s="259"/>
      <c r="J38" s="215" t="s">
        <v>17</v>
      </c>
      <c r="K38" s="215"/>
      <c r="L38" s="216"/>
      <c r="M38" s="474">
        <v>0</v>
      </c>
      <c r="N38" s="475"/>
      <c r="O38" s="475"/>
      <c r="P38" s="475"/>
      <c r="Q38" s="475"/>
      <c r="R38" s="476"/>
      <c r="S38" s="477"/>
      <c r="T38" s="478"/>
      <c r="U38" s="479"/>
    </row>
    <row r="39" spans="3:21" ht="12.75" customHeight="1">
      <c r="C39" s="207"/>
      <c r="D39" s="587"/>
      <c r="E39" s="588"/>
      <c r="F39" s="588"/>
      <c r="G39" s="588"/>
      <c r="H39" s="588"/>
      <c r="I39" s="835" t="s">
        <v>325</v>
      </c>
      <c r="J39" s="836"/>
      <c r="K39" s="836"/>
      <c r="L39" s="837"/>
      <c r="M39" s="589">
        <v>12841912</v>
      </c>
      <c r="N39" s="362"/>
      <c r="O39" s="362"/>
      <c r="P39" s="362"/>
      <c r="Q39" s="362"/>
      <c r="R39" s="488"/>
      <c r="S39" s="489"/>
      <c r="T39" s="590"/>
      <c r="U39" s="591"/>
    </row>
    <row r="40" spans="3:21" ht="24" customHeight="1">
      <c r="C40" s="207"/>
      <c r="D40" s="814" t="s">
        <v>245</v>
      </c>
      <c r="E40" s="815"/>
      <c r="F40" s="815"/>
      <c r="G40" s="815"/>
      <c r="H40" s="815"/>
      <c r="I40" s="815"/>
      <c r="J40" s="815"/>
      <c r="K40" s="815"/>
      <c r="L40" s="816"/>
      <c r="M40" s="484"/>
      <c r="N40" s="475"/>
      <c r="O40" s="475"/>
      <c r="P40" s="475"/>
      <c r="Q40" s="475"/>
      <c r="R40" s="476"/>
      <c r="S40" s="477"/>
      <c r="T40" s="485"/>
      <c r="U40" s="486"/>
    </row>
    <row r="41" spans="3:21" ht="19.5" customHeight="1">
      <c r="C41" s="207"/>
      <c r="D41" s="482"/>
      <c r="E41" s="483"/>
      <c r="F41" s="483"/>
      <c r="G41" s="483"/>
      <c r="H41" s="483"/>
      <c r="I41" s="817" t="s">
        <v>117</v>
      </c>
      <c r="J41" s="817"/>
      <c r="K41" s="817"/>
      <c r="L41" s="818"/>
      <c r="M41" s="487">
        <f>M42+M43+M44</f>
        <v>7420680</v>
      </c>
      <c r="N41" s="362"/>
      <c r="O41" s="362"/>
      <c r="P41" s="362"/>
      <c r="Q41" s="362"/>
      <c r="R41" s="488"/>
      <c r="S41" s="489"/>
      <c r="T41" s="365">
        <v>7420680</v>
      </c>
      <c r="U41" s="364"/>
    </row>
    <row r="42" spans="3:21" ht="12.75">
      <c r="C42" s="207"/>
      <c r="D42" s="208"/>
      <c r="E42" s="208"/>
      <c r="F42" s="208"/>
      <c r="G42" s="208"/>
      <c r="H42" s="208"/>
      <c r="I42" s="830" t="s">
        <v>13</v>
      </c>
      <c r="J42" s="831"/>
      <c r="K42" s="831"/>
      <c r="L42" s="832"/>
      <c r="M42" s="473">
        <v>3344000</v>
      </c>
      <c r="N42" s="210"/>
      <c r="O42" s="210"/>
      <c r="P42" s="210"/>
      <c r="Q42" s="210"/>
      <c r="R42" s="211"/>
      <c r="S42" s="205"/>
      <c r="T42" s="352"/>
      <c r="U42" s="206"/>
    </row>
    <row r="43" spans="3:21" ht="12.75">
      <c r="C43" s="207"/>
      <c r="D43" s="208"/>
      <c r="E43" s="208"/>
      <c r="F43" s="208"/>
      <c r="G43" s="208"/>
      <c r="H43" s="208"/>
      <c r="I43" s="830" t="s">
        <v>244</v>
      </c>
      <c r="J43" s="831"/>
      <c r="K43" s="831"/>
      <c r="L43" s="832"/>
      <c r="M43" s="473">
        <v>735680</v>
      </c>
      <c r="N43" s="210"/>
      <c r="O43" s="210"/>
      <c r="P43" s="210"/>
      <c r="Q43" s="210"/>
      <c r="R43" s="211"/>
      <c r="S43" s="205"/>
      <c r="T43" s="352"/>
      <c r="U43" s="206"/>
    </row>
    <row r="44" spans="3:21" ht="12.75">
      <c r="C44" s="207"/>
      <c r="D44" s="208"/>
      <c r="E44" s="208"/>
      <c r="F44" s="208"/>
      <c r="G44" s="208"/>
      <c r="H44" s="208"/>
      <c r="I44" s="830" t="s">
        <v>15</v>
      </c>
      <c r="J44" s="831"/>
      <c r="K44" s="831"/>
      <c r="L44" s="832"/>
      <c r="M44" s="473">
        <v>3341000</v>
      </c>
      <c r="N44" s="210"/>
      <c r="O44" s="210"/>
      <c r="P44" s="210"/>
      <c r="Q44" s="210"/>
      <c r="R44" s="211"/>
      <c r="S44" s="205"/>
      <c r="T44" s="352"/>
      <c r="U44" s="206"/>
    </row>
    <row r="45" spans="3:21" ht="14.25" customHeight="1">
      <c r="C45" s="207"/>
      <c r="D45" s="208"/>
      <c r="E45" s="208"/>
      <c r="F45" s="208"/>
      <c r="G45" s="208"/>
      <c r="H45" s="208"/>
      <c r="I45" s="844" t="s">
        <v>118</v>
      </c>
      <c r="J45" s="845"/>
      <c r="K45" s="845"/>
      <c r="L45" s="846"/>
      <c r="M45" s="209">
        <f>M46</f>
        <v>80000</v>
      </c>
      <c r="N45" s="210"/>
      <c r="O45" s="210"/>
      <c r="P45" s="210"/>
      <c r="Q45" s="210"/>
      <c r="R45" s="211"/>
      <c r="S45" s="205"/>
      <c r="T45" s="353"/>
      <c r="U45" s="212"/>
    </row>
    <row r="46" spans="3:23" ht="15" customHeight="1">
      <c r="C46" s="207"/>
      <c r="D46" s="208"/>
      <c r="E46" s="208"/>
      <c r="F46" s="208"/>
      <c r="G46" s="208"/>
      <c r="H46" s="208"/>
      <c r="I46" s="213"/>
      <c r="J46" s="214" t="s">
        <v>16</v>
      </c>
      <c r="K46" s="215"/>
      <c r="L46" s="216"/>
      <c r="M46" s="217">
        <v>80000</v>
      </c>
      <c r="N46" s="210"/>
      <c r="O46" s="210"/>
      <c r="P46" s="210"/>
      <c r="Q46" s="210"/>
      <c r="R46" s="211"/>
      <c r="S46" s="205"/>
      <c r="T46" s="352"/>
      <c r="U46" s="206"/>
      <c r="W46" s="267"/>
    </row>
    <row r="47" spans="3:23" ht="13.5" customHeight="1">
      <c r="C47" s="207"/>
      <c r="D47" s="191"/>
      <c r="E47" s="191"/>
      <c r="F47" s="191"/>
      <c r="G47" s="191"/>
      <c r="H47" s="191"/>
      <c r="I47" s="194"/>
      <c r="J47" s="841" t="s">
        <v>17</v>
      </c>
      <c r="K47" s="842"/>
      <c r="L47" s="843"/>
      <c r="M47" s="206">
        <v>0</v>
      </c>
      <c r="N47" s="210"/>
      <c r="O47" s="210"/>
      <c r="P47" s="210"/>
      <c r="Q47" s="210"/>
      <c r="R47" s="211"/>
      <c r="S47" s="205"/>
      <c r="T47" s="352"/>
      <c r="U47" s="206"/>
      <c r="W47" s="267"/>
    </row>
    <row r="48" spans="3:23" ht="39.75" customHeight="1">
      <c r="C48" s="207"/>
      <c r="D48" s="814" t="s">
        <v>246</v>
      </c>
      <c r="E48" s="815"/>
      <c r="F48" s="815"/>
      <c r="G48" s="815"/>
      <c r="H48" s="815"/>
      <c r="I48" s="815"/>
      <c r="J48" s="815"/>
      <c r="K48" s="815"/>
      <c r="L48" s="816"/>
      <c r="M48" s="484"/>
      <c r="N48" s="475"/>
      <c r="O48" s="475"/>
      <c r="P48" s="475"/>
      <c r="Q48" s="475"/>
      <c r="R48" s="476"/>
      <c r="S48" s="477"/>
      <c r="T48" s="485"/>
      <c r="U48" s="486"/>
      <c r="W48" s="267"/>
    </row>
    <row r="49" spans="3:23" ht="12.75" customHeight="1">
      <c r="C49" s="207"/>
      <c r="D49" s="482"/>
      <c r="E49" s="483"/>
      <c r="F49" s="483"/>
      <c r="G49" s="483"/>
      <c r="H49" s="483"/>
      <c r="I49" s="817" t="s">
        <v>117</v>
      </c>
      <c r="J49" s="817"/>
      <c r="K49" s="817"/>
      <c r="L49" s="818"/>
      <c r="M49" s="487">
        <f>M50+M51+M52</f>
        <v>24387758</v>
      </c>
      <c r="N49" s="362"/>
      <c r="O49" s="362"/>
      <c r="P49" s="362"/>
      <c r="Q49" s="362"/>
      <c r="R49" s="488"/>
      <c r="S49" s="489"/>
      <c r="T49" s="365">
        <v>24387758</v>
      </c>
      <c r="U49" s="364"/>
      <c r="W49" s="267"/>
    </row>
    <row r="50" spans="3:23" ht="15" customHeight="1">
      <c r="C50" s="207"/>
      <c r="D50" s="208"/>
      <c r="E50" s="208"/>
      <c r="F50" s="208"/>
      <c r="G50" s="208"/>
      <c r="H50" s="208"/>
      <c r="I50" s="830" t="s">
        <v>13</v>
      </c>
      <c r="J50" s="831"/>
      <c r="K50" s="831"/>
      <c r="L50" s="832"/>
      <c r="M50" s="473">
        <v>12960000</v>
      </c>
      <c r="N50" s="210"/>
      <c r="O50" s="210"/>
      <c r="P50" s="210"/>
      <c r="Q50" s="210"/>
      <c r="R50" s="211"/>
      <c r="S50" s="205"/>
      <c r="T50" s="352"/>
      <c r="U50" s="206"/>
      <c r="W50" s="493"/>
    </row>
    <row r="51" spans="3:23" ht="15" customHeight="1">
      <c r="C51" s="207"/>
      <c r="D51" s="208"/>
      <c r="E51" s="208"/>
      <c r="F51" s="208"/>
      <c r="G51" s="208"/>
      <c r="H51" s="208"/>
      <c r="I51" s="830" t="s">
        <v>244</v>
      </c>
      <c r="J51" s="831"/>
      <c r="K51" s="831"/>
      <c r="L51" s="832"/>
      <c r="M51" s="473">
        <v>2851200</v>
      </c>
      <c r="N51" s="210"/>
      <c r="O51" s="210"/>
      <c r="P51" s="210"/>
      <c r="Q51" s="210"/>
      <c r="R51" s="211"/>
      <c r="S51" s="205"/>
      <c r="T51" s="352"/>
      <c r="U51" s="206"/>
      <c r="W51" s="267"/>
    </row>
    <row r="52" spans="3:21" ht="12.75">
      <c r="C52" s="207"/>
      <c r="D52" s="208"/>
      <c r="E52" s="208"/>
      <c r="F52" s="208"/>
      <c r="G52" s="208"/>
      <c r="H52" s="208"/>
      <c r="I52" s="830" t="s">
        <v>15</v>
      </c>
      <c r="J52" s="831"/>
      <c r="K52" s="831"/>
      <c r="L52" s="832"/>
      <c r="M52" s="473">
        <v>8576558</v>
      </c>
      <c r="N52" s="210"/>
      <c r="O52" s="210"/>
      <c r="P52" s="210"/>
      <c r="Q52" s="210"/>
      <c r="R52" s="211"/>
      <c r="S52" s="205"/>
      <c r="T52" s="352"/>
      <c r="U52" s="206"/>
    </row>
    <row r="53" spans="3:21" ht="15" customHeight="1">
      <c r="C53" s="207"/>
      <c r="D53" s="208"/>
      <c r="E53" s="208"/>
      <c r="F53" s="208"/>
      <c r="G53" s="208"/>
      <c r="H53" s="208"/>
      <c r="I53" s="844" t="s">
        <v>118</v>
      </c>
      <c r="J53" s="845"/>
      <c r="K53" s="845"/>
      <c r="L53" s="846"/>
      <c r="M53" s="209">
        <f>M54+M55</f>
        <v>517890</v>
      </c>
      <c r="N53" s="210"/>
      <c r="O53" s="210"/>
      <c r="P53" s="210"/>
      <c r="Q53" s="210"/>
      <c r="R53" s="211"/>
      <c r="S53" s="205"/>
      <c r="T53" s="353"/>
      <c r="U53" s="212"/>
    </row>
    <row r="54" spans="3:21" ht="12.75">
      <c r="C54" s="207"/>
      <c r="D54" s="208"/>
      <c r="E54" s="208"/>
      <c r="F54" s="208"/>
      <c r="G54" s="208"/>
      <c r="H54" s="208"/>
      <c r="I54" s="213"/>
      <c r="J54" s="214" t="s">
        <v>16</v>
      </c>
      <c r="K54" s="215"/>
      <c r="L54" s="216"/>
      <c r="M54" s="217">
        <v>517890</v>
      </c>
      <c r="N54" s="210"/>
      <c r="O54" s="210"/>
      <c r="P54" s="210"/>
      <c r="Q54" s="210"/>
      <c r="R54" s="211"/>
      <c r="S54" s="205"/>
      <c r="T54" s="352"/>
      <c r="U54" s="206"/>
    </row>
    <row r="55" spans="3:21" ht="15" customHeight="1">
      <c r="C55" s="207"/>
      <c r="D55" s="191"/>
      <c r="E55" s="191"/>
      <c r="F55" s="191"/>
      <c r="G55" s="191"/>
      <c r="H55" s="191"/>
      <c r="I55" s="194"/>
      <c r="J55" s="841" t="s">
        <v>17</v>
      </c>
      <c r="K55" s="842"/>
      <c r="L55" s="843"/>
      <c r="M55" s="206">
        <v>0</v>
      </c>
      <c r="N55" s="210"/>
      <c r="O55" s="210"/>
      <c r="P55" s="210"/>
      <c r="Q55" s="210"/>
      <c r="R55" s="211"/>
      <c r="S55" s="205"/>
      <c r="T55" s="352"/>
      <c r="U55" s="206"/>
    </row>
    <row r="56" spans="3:21" ht="15" customHeight="1" thickBot="1">
      <c r="C56" s="894" t="s">
        <v>12</v>
      </c>
      <c r="D56" s="895"/>
      <c r="E56" s="895"/>
      <c r="F56" s="895"/>
      <c r="G56" s="895"/>
      <c r="H56" s="895"/>
      <c r="I56" s="895"/>
      <c r="J56" s="895"/>
      <c r="K56" s="895"/>
      <c r="L56" s="896"/>
      <c r="M56" s="200"/>
      <c r="N56" s="220"/>
      <c r="O56" s="220"/>
      <c r="P56" s="220"/>
      <c r="Q56" s="220"/>
      <c r="R56" s="220"/>
      <c r="S56" s="202"/>
      <c r="T56" s="351"/>
      <c r="U56" s="202"/>
    </row>
    <row r="57" spans="3:21" ht="15" customHeight="1">
      <c r="C57" s="190"/>
      <c r="D57" s="910" t="s">
        <v>120</v>
      </c>
      <c r="E57" s="911"/>
      <c r="F57" s="911"/>
      <c r="G57" s="911"/>
      <c r="H57" s="911"/>
      <c r="I57" s="911"/>
      <c r="J57" s="911"/>
      <c r="K57" s="911"/>
      <c r="L57" s="911"/>
      <c r="M57" s="912"/>
      <c r="N57" s="188"/>
      <c r="O57" s="188"/>
      <c r="P57" s="188"/>
      <c r="Q57" s="188"/>
      <c r="R57" s="188"/>
      <c r="S57" s="189"/>
      <c r="T57" s="350"/>
      <c r="U57" s="189"/>
    </row>
    <row r="58" spans="3:21" ht="15" customHeight="1">
      <c r="C58" s="190"/>
      <c r="D58" s="504"/>
      <c r="E58" s="505"/>
      <c r="F58" s="506"/>
      <c r="G58" s="503" t="s">
        <v>117</v>
      </c>
      <c r="H58" s="507"/>
      <c r="I58" s="817" t="s">
        <v>117</v>
      </c>
      <c r="J58" s="817"/>
      <c r="K58" s="817"/>
      <c r="L58" s="818"/>
      <c r="M58" s="192">
        <f>M59+M60+M61</f>
        <v>12977000</v>
      </c>
      <c r="N58" s="221"/>
      <c r="O58" s="221"/>
      <c r="P58" s="221"/>
      <c r="Q58" s="221"/>
      <c r="R58" s="221"/>
      <c r="S58" s="192"/>
      <c r="T58" s="193">
        <v>12977000</v>
      </c>
      <c r="U58" s="192"/>
    </row>
    <row r="59" spans="3:21" ht="15" customHeight="1">
      <c r="C59" s="190"/>
      <c r="D59" s="898"/>
      <c r="E59" s="899"/>
      <c r="F59" s="900"/>
      <c r="G59" s="898"/>
      <c r="H59" s="900"/>
      <c r="I59" s="194"/>
      <c r="J59" s="841" t="s">
        <v>13</v>
      </c>
      <c r="K59" s="842"/>
      <c r="L59" s="843"/>
      <c r="M59" s="203">
        <v>0</v>
      </c>
      <c r="N59" s="221"/>
      <c r="O59" s="221"/>
      <c r="P59" s="221"/>
      <c r="Q59" s="221"/>
      <c r="R59" s="221"/>
      <c r="S59" s="203"/>
      <c r="T59" s="204"/>
      <c r="U59" s="203"/>
    </row>
    <row r="60" spans="3:21" ht="15" customHeight="1">
      <c r="C60" s="190"/>
      <c r="D60" s="898"/>
      <c r="E60" s="899"/>
      <c r="F60" s="900"/>
      <c r="G60" s="898"/>
      <c r="H60" s="900"/>
      <c r="I60" s="194"/>
      <c r="J60" s="841" t="s">
        <v>14</v>
      </c>
      <c r="K60" s="842"/>
      <c r="L60" s="843"/>
      <c r="M60" s="203">
        <v>0</v>
      </c>
      <c r="N60" s="221"/>
      <c r="O60" s="221"/>
      <c r="P60" s="221"/>
      <c r="Q60" s="221"/>
      <c r="R60" s="221"/>
      <c r="S60" s="203"/>
      <c r="T60" s="204"/>
      <c r="U60" s="203"/>
    </row>
    <row r="61" spans="3:21" ht="12.75" customHeight="1" thickBot="1">
      <c r="C61" s="190"/>
      <c r="D61" s="901"/>
      <c r="E61" s="902"/>
      <c r="F61" s="903"/>
      <c r="G61" s="901"/>
      <c r="H61" s="903"/>
      <c r="I61" s="194"/>
      <c r="J61" s="904" t="s">
        <v>15</v>
      </c>
      <c r="K61" s="905"/>
      <c r="L61" s="906"/>
      <c r="M61" s="206">
        <v>12977000</v>
      </c>
      <c r="N61" s="221"/>
      <c r="O61" s="221"/>
      <c r="P61" s="221"/>
      <c r="Q61" s="221"/>
      <c r="R61" s="221"/>
      <c r="S61" s="206"/>
      <c r="T61" s="352"/>
      <c r="U61" s="206"/>
    </row>
    <row r="62" spans="3:21" ht="12.75" customHeight="1" thickBot="1">
      <c r="C62" s="907" t="s">
        <v>12</v>
      </c>
      <c r="D62" s="908"/>
      <c r="E62" s="908"/>
      <c r="F62" s="908"/>
      <c r="G62" s="908"/>
      <c r="H62" s="908"/>
      <c r="I62" s="908"/>
      <c r="J62" s="908"/>
      <c r="K62" s="908"/>
      <c r="L62" s="909"/>
      <c r="M62" s="200"/>
      <c r="N62" s="188"/>
      <c r="O62" s="188"/>
      <c r="P62" s="188"/>
      <c r="Q62" s="188"/>
      <c r="R62" s="188"/>
      <c r="S62" s="202"/>
      <c r="T62" s="351"/>
      <c r="U62" s="202"/>
    </row>
    <row r="63" spans="3:21" ht="28.5" customHeight="1" thickBot="1">
      <c r="C63" s="515"/>
      <c r="D63" s="920" t="s">
        <v>253</v>
      </c>
      <c r="E63" s="920"/>
      <c r="F63" s="920"/>
      <c r="G63" s="920"/>
      <c r="H63" s="920"/>
      <c r="I63" s="920"/>
      <c r="J63" s="920"/>
      <c r="K63" s="920"/>
      <c r="L63" s="921"/>
      <c r="M63" s="516"/>
      <c r="N63" s="188"/>
      <c r="O63" s="188"/>
      <c r="P63" s="188"/>
      <c r="Q63" s="188"/>
      <c r="R63" s="188"/>
      <c r="S63" s="202"/>
      <c r="T63" s="351"/>
      <c r="U63" s="202"/>
    </row>
    <row r="64" spans="3:21" ht="12.75" customHeight="1">
      <c r="C64" s="515"/>
      <c r="D64" s="517"/>
      <c r="E64" s="517"/>
      <c r="F64" s="517"/>
      <c r="G64" s="517"/>
      <c r="H64" s="517"/>
      <c r="I64" s="922" t="s">
        <v>117</v>
      </c>
      <c r="J64" s="922"/>
      <c r="K64" s="922"/>
      <c r="L64" s="923"/>
      <c r="M64" s="676">
        <f>M65+M66+M67</f>
        <v>4960600</v>
      </c>
      <c r="N64" s="188"/>
      <c r="O64" s="188"/>
      <c r="P64" s="188"/>
      <c r="Q64" s="188"/>
      <c r="R64" s="188"/>
      <c r="S64" s="202"/>
      <c r="T64" s="351"/>
      <c r="U64" s="202"/>
    </row>
    <row r="65" spans="3:21" ht="12.75">
      <c r="C65" s="190"/>
      <c r="D65" s="898"/>
      <c r="E65" s="899"/>
      <c r="F65" s="900"/>
      <c r="G65" s="898"/>
      <c r="H65" s="900"/>
      <c r="I65" s="194"/>
      <c r="J65" s="841" t="s">
        <v>13</v>
      </c>
      <c r="K65" s="842"/>
      <c r="L65" s="843"/>
      <c r="M65" s="203">
        <v>3240600</v>
      </c>
      <c r="N65" s="221"/>
      <c r="O65" s="221"/>
      <c r="P65" s="221"/>
      <c r="Q65" s="221"/>
      <c r="R65" s="221"/>
      <c r="S65" s="203"/>
      <c r="T65" s="204">
        <v>2431200</v>
      </c>
      <c r="U65" s="203"/>
    </row>
    <row r="66" spans="3:21" ht="12.75" customHeight="1">
      <c r="C66" s="190"/>
      <c r="D66" s="898"/>
      <c r="E66" s="899"/>
      <c r="F66" s="900"/>
      <c r="G66" s="898"/>
      <c r="H66" s="900"/>
      <c r="I66" s="194"/>
      <c r="J66" s="841" t="s">
        <v>14</v>
      </c>
      <c r="K66" s="842"/>
      <c r="L66" s="843"/>
      <c r="M66" s="203">
        <v>620000</v>
      </c>
      <c r="N66" s="221"/>
      <c r="O66" s="221"/>
      <c r="P66" s="221"/>
      <c r="Q66" s="221"/>
      <c r="R66" s="221"/>
      <c r="S66" s="203"/>
      <c r="T66" s="204"/>
      <c r="U66" s="203"/>
    </row>
    <row r="67" spans="3:21" ht="13.5" customHeight="1" thickBot="1">
      <c r="C67" s="190"/>
      <c r="D67" s="901"/>
      <c r="E67" s="902"/>
      <c r="F67" s="903"/>
      <c r="G67" s="901"/>
      <c r="H67" s="903"/>
      <c r="I67" s="194"/>
      <c r="J67" s="904" t="s">
        <v>15</v>
      </c>
      <c r="K67" s="905"/>
      <c r="L67" s="906"/>
      <c r="M67" s="206">
        <v>1100000</v>
      </c>
      <c r="N67" s="221"/>
      <c r="O67" s="221"/>
      <c r="P67" s="221"/>
      <c r="Q67" s="221"/>
      <c r="R67" s="221"/>
      <c r="S67" s="206"/>
      <c r="T67" s="352"/>
      <c r="U67" s="206"/>
    </row>
    <row r="68" spans="3:21" ht="13.5" customHeight="1" thickBot="1">
      <c r="C68" s="907" t="s">
        <v>12</v>
      </c>
      <c r="D68" s="908"/>
      <c r="E68" s="908"/>
      <c r="F68" s="908"/>
      <c r="G68" s="908"/>
      <c r="H68" s="908"/>
      <c r="I68" s="908"/>
      <c r="J68" s="908"/>
      <c r="K68" s="908"/>
      <c r="L68" s="909"/>
      <c r="M68" s="200"/>
      <c r="N68" s="188"/>
      <c r="O68" s="188"/>
      <c r="P68" s="188"/>
      <c r="Q68" s="188"/>
      <c r="R68" s="188"/>
      <c r="S68" s="202"/>
      <c r="T68" s="351"/>
      <c r="U68" s="202"/>
    </row>
    <row r="69" spans="3:21" ht="13.5" thickBot="1">
      <c r="C69" s="508"/>
      <c r="D69" s="509"/>
      <c r="E69" s="509"/>
      <c r="F69" s="509"/>
      <c r="G69" s="509"/>
      <c r="H69" s="509"/>
      <c r="I69" s="509"/>
      <c r="J69" s="509"/>
      <c r="K69" s="509"/>
      <c r="L69" s="509"/>
      <c r="M69" s="510"/>
      <c r="N69" s="220"/>
      <c r="O69" s="220"/>
      <c r="P69" s="220"/>
      <c r="Q69" s="220"/>
      <c r="R69" s="220"/>
      <c r="S69" s="202"/>
      <c r="T69" s="351"/>
      <c r="U69" s="202"/>
    </row>
    <row r="70" spans="3:23" ht="16.5" customHeight="1">
      <c r="C70" s="190"/>
      <c r="D70" s="910" t="s">
        <v>252</v>
      </c>
      <c r="E70" s="911"/>
      <c r="F70" s="911"/>
      <c r="G70" s="911"/>
      <c r="H70" s="911"/>
      <c r="I70" s="911"/>
      <c r="J70" s="911"/>
      <c r="K70" s="911"/>
      <c r="L70" s="911"/>
      <c r="M70" s="912"/>
      <c r="N70" s="188"/>
      <c r="O70" s="188"/>
      <c r="P70" s="188"/>
      <c r="Q70" s="188"/>
      <c r="R70" s="188"/>
      <c r="S70" s="189"/>
      <c r="T70" s="350"/>
      <c r="U70" s="189"/>
      <c r="W70" s="96"/>
    </row>
    <row r="71" spans="3:21" ht="12.75" customHeight="1">
      <c r="C71" s="190"/>
      <c r="D71" s="898"/>
      <c r="E71" s="899"/>
      <c r="F71" s="900"/>
      <c r="G71" s="875" t="s">
        <v>117</v>
      </c>
      <c r="H71" s="876"/>
      <c r="I71" s="876"/>
      <c r="J71" s="876"/>
      <c r="K71" s="876"/>
      <c r="L71" s="877"/>
      <c r="M71" s="192">
        <f>M72+M73+M74</f>
        <v>6668000</v>
      </c>
      <c r="N71" s="221"/>
      <c r="O71" s="221"/>
      <c r="P71" s="221"/>
      <c r="Q71" s="221"/>
      <c r="R71" s="221"/>
      <c r="S71" s="192"/>
      <c r="T71" s="193"/>
      <c r="U71" s="192">
        <v>3100000</v>
      </c>
    </row>
    <row r="72" spans="3:21" ht="12.75">
      <c r="C72" s="190"/>
      <c r="D72" s="898"/>
      <c r="E72" s="899"/>
      <c r="F72" s="900"/>
      <c r="G72" s="898"/>
      <c r="H72" s="900"/>
      <c r="I72" s="194"/>
      <c r="J72" s="841" t="s">
        <v>13</v>
      </c>
      <c r="K72" s="842"/>
      <c r="L72" s="843"/>
      <c r="M72" s="203">
        <v>2710000</v>
      </c>
      <c r="N72" s="221"/>
      <c r="O72" s="221"/>
      <c r="P72" s="221"/>
      <c r="Q72" s="221"/>
      <c r="R72" s="221"/>
      <c r="S72" s="203"/>
      <c r="T72" s="204"/>
      <c r="U72" s="203"/>
    </row>
    <row r="73" spans="3:21" ht="12.75" customHeight="1">
      <c r="C73" s="190"/>
      <c r="D73" s="898"/>
      <c r="E73" s="899"/>
      <c r="F73" s="900"/>
      <c r="G73" s="898"/>
      <c r="H73" s="900"/>
      <c r="I73" s="194"/>
      <c r="J73" s="841" t="s">
        <v>14</v>
      </c>
      <c r="K73" s="842"/>
      <c r="L73" s="843"/>
      <c r="M73" s="203">
        <v>529000</v>
      </c>
      <c r="N73" s="221"/>
      <c r="O73" s="221"/>
      <c r="P73" s="221"/>
      <c r="Q73" s="221"/>
      <c r="R73" s="221"/>
      <c r="S73" s="203"/>
      <c r="T73" s="204"/>
      <c r="U73" s="203"/>
    </row>
    <row r="74" spans="3:21" ht="13.5" customHeight="1">
      <c r="C74" s="190"/>
      <c r="D74" s="898"/>
      <c r="E74" s="899"/>
      <c r="F74" s="900"/>
      <c r="G74" s="898"/>
      <c r="H74" s="900"/>
      <c r="I74" s="194"/>
      <c r="J74" s="841" t="s">
        <v>15</v>
      </c>
      <c r="K74" s="842"/>
      <c r="L74" s="843"/>
      <c r="M74" s="206">
        <v>3429000</v>
      </c>
      <c r="N74" s="221"/>
      <c r="O74" s="221"/>
      <c r="P74" s="221"/>
      <c r="Q74" s="221"/>
      <c r="R74" s="221"/>
      <c r="S74" s="206"/>
      <c r="T74" s="352"/>
      <c r="U74" s="206"/>
    </row>
    <row r="75" spans="3:21" ht="13.5" thickBot="1">
      <c r="C75" s="856" t="s">
        <v>12</v>
      </c>
      <c r="D75" s="857"/>
      <c r="E75" s="857"/>
      <c r="F75" s="857"/>
      <c r="G75" s="857"/>
      <c r="H75" s="857"/>
      <c r="I75" s="857"/>
      <c r="J75" s="857"/>
      <c r="K75" s="857"/>
      <c r="L75" s="857"/>
      <c r="M75" s="200"/>
      <c r="N75" s="188"/>
      <c r="O75" s="188"/>
      <c r="P75" s="188"/>
      <c r="Q75" s="188"/>
      <c r="R75" s="188"/>
      <c r="S75" s="202"/>
      <c r="T75" s="351"/>
      <c r="U75" s="202"/>
    </row>
    <row r="76" spans="3:21" ht="12.75">
      <c r="C76" s="190"/>
      <c r="D76" s="872" t="s">
        <v>234</v>
      </c>
      <c r="E76" s="873"/>
      <c r="F76" s="873"/>
      <c r="G76" s="873"/>
      <c r="H76" s="873"/>
      <c r="I76" s="873"/>
      <c r="J76" s="873"/>
      <c r="K76" s="873"/>
      <c r="L76" s="873"/>
      <c r="M76" s="874"/>
      <c r="N76" s="188"/>
      <c r="O76" s="188"/>
      <c r="P76" s="188"/>
      <c r="Q76" s="188"/>
      <c r="R76" s="188"/>
      <c r="S76" s="189"/>
      <c r="T76" s="350"/>
      <c r="U76" s="189"/>
    </row>
    <row r="77" spans="3:21" ht="12.75">
      <c r="C77" s="190"/>
      <c r="D77" s="858"/>
      <c r="E77" s="858"/>
      <c r="F77" s="858"/>
      <c r="G77" s="875" t="s">
        <v>117</v>
      </c>
      <c r="H77" s="876"/>
      <c r="I77" s="876"/>
      <c r="J77" s="876"/>
      <c r="K77" s="876"/>
      <c r="L77" s="877"/>
      <c r="M77" s="192">
        <f>M78+M79+M80</f>
        <v>1461972</v>
      </c>
      <c r="N77" s="221"/>
      <c r="O77" s="221"/>
      <c r="P77" s="221"/>
      <c r="Q77" s="221"/>
      <c r="R77" s="221"/>
      <c r="S77" s="192"/>
      <c r="T77" s="193"/>
      <c r="U77" s="192">
        <v>1461972</v>
      </c>
    </row>
    <row r="78" spans="3:21" ht="12.75">
      <c r="C78" s="190"/>
      <c r="D78" s="858"/>
      <c r="E78" s="858"/>
      <c r="F78" s="858"/>
      <c r="G78" s="858"/>
      <c r="H78" s="858"/>
      <c r="I78" s="194"/>
      <c r="J78" s="841" t="s">
        <v>13</v>
      </c>
      <c r="K78" s="842"/>
      <c r="L78" s="843"/>
      <c r="M78" s="203">
        <v>0</v>
      </c>
      <c r="N78" s="221"/>
      <c r="O78" s="221"/>
      <c r="P78" s="221"/>
      <c r="Q78" s="221"/>
      <c r="R78" s="221"/>
      <c r="S78" s="203"/>
      <c r="T78" s="204"/>
      <c r="U78" s="203"/>
    </row>
    <row r="79" spans="3:21" ht="12.75">
      <c r="C79" s="190"/>
      <c r="D79" s="858"/>
      <c r="E79" s="858"/>
      <c r="F79" s="858"/>
      <c r="G79" s="858"/>
      <c r="H79" s="858"/>
      <c r="I79" s="194"/>
      <c r="J79" s="841" t="s">
        <v>14</v>
      </c>
      <c r="K79" s="842"/>
      <c r="L79" s="843"/>
      <c r="M79" s="203">
        <v>0</v>
      </c>
      <c r="N79" s="221"/>
      <c r="O79" s="221"/>
      <c r="P79" s="221"/>
      <c r="Q79" s="221"/>
      <c r="R79" s="221"/>
      <c r="S79" s="203"/>
      <c r="T79" s="204"/>
      <c r="U79" s="203"/>
    </row>
    <row r="80" spans="3:21" ht="12.75">
      <c r="C80" s="190"/>
      <c r="D80" s="858"/>
      <c r="E80" s="858"/>
      <c r="F80" s="858"/>
      <c r="G80" s="858"/>
      <c r="H80" s="858"/>
      <c r="I80" s="194"/>
      <c r="J80" s="841" t="s">
        <v>15</v>
      </c>
      <c r="K80" s="842"/>
      <c r="L80" s="843"/>
      <c r="M80" s="203">
        <v>1461972</v>
      </c>
      <c r="N80" s="221"/>
      <c r="O80" s="221"/>
      <c r="P80" s="221"/>
      <c r="Q80" s="221"/>
      <c r="R80" s="221"/>
      <c r="S80" s="203"/>
      <c r="T80" s="204"/>
      <c r="U80" s="203"/>
    </row>
    <row r="81" spans="3:21" ht="12.75">
      <c r="C81" s="207"/>
      <c r="D81" s="208"/>
      <c r="E81" s="208"/>
      <c r="F81" s="208"/>
      <c r="G81" s="208"/>
      <c r="H81" s="208"/>
      <c r="I81" s="913" t="s">
        <v>118</v>
      </c>
      <c r="J81" s="914"/>
      <c r="K81" s="914"/>
      <c r="L81" s="915"/>
      <c r="M81" s="218">
        <f>M82</f>
        <v>0</v>
      </c>
      <c r="N81" s="221"/>
      <c r="O81" s="221"/>
      <c r="P81" s="221"/>
      <c r="Q81" s="221"/>
      <c r="R81" s="221"/>
      <c r="S81" s="219"/>
      <c r="T81" s="354"/>
      <c r="U81" s="219"/>
    </row>
    <row r="82" spans="3:21" ht="12.75">
      <c r="C82" s="207"/>
      <c r="D82" s="208"/>
      <c r="E82" s="208"/>
      <c r="F82" s="208"/>
      <c r="G82" s="208"/>
      <c r="H82" s="208"/>
      <c r="I82" s="213"/>
      <c r="J82" s="214" t="s">
        <v>16</v>
      </c>
      <c r="K82" s="215"/>
      <c r="L82" s="216"/>
      <c r="M82" s="210">
        <v>0</v>
      </c>
      <c r="N82" s="221"/>
      <c r="O82" s="221"/>
      <c r="P82" s="221"/>
      <c r="Q82" s="221"/>
      <c r="R82" s="221"/>
      <c r="S82" s="203"/>
      <c r="T82" s="204"/>
      <c r="U82" s="203"/>
    </row>
    <row r="83" spans="3:21" ht="13.5" thickBot="1">
      <c r="C83" s="856" t="s">
        <v>12</v>
      </c>
      <c r="D83" s="857"/>
      <c r="E83" s="857"/>
      <c r="F83" s="857"/>
      <c r="G83" s="857"/>
      <c r="H83" s="857"/>
      <c r="I83" s="857"/>
      <c r="J83" s="857"/>
      <c r="K83" s="857"/>
      <c r="L83" s="857"/>
      <c r="M83" s="200"/>
      <c r="N83" s="188"/>
      <c r="O83" s="188"/>
      <c r="P83" s="188"/>
      <c r="Q83" s="188"/>
      <c r="R83" s="188"/>
      <c r="S83" s="202"/>
      <c r="T83" s="351"/>
      <c r="U83" s="202"/>
    </row>
    <row r="84" spans="3:21" ht="26.25" customHeight="1">
      <c r="C84" s="190"/>
      <c r="D84" s="872" t="s">
        <v>254</v>
      </c>
      <c r="E84" s="873"/>
      <c r="F84" s="873"/>
      <c r="G84" s="873"/>
      <c r="H84" s="873"/>
      <c r="I84" s="873"/>
      <c r="J84" s="873"/>
      <c r="K84" s="873"/>
      <c r="L84" s="873"/>
      <c r="M84" s="874"/>
      <c r="N84" s="188"/>
      <c r="O84" s="188"/>
      <c r="P84" s="188"/>
      <c r="Q84" s="188"/>
      <c r="R84" s="188"/>
      <c r="S84" s="189"/>
      <c r="T84" s="350"/>
      <c r="U84" s="189"/>
    </row>
    <row r="85" spans="3:21" ht="12.75">
      <c r="C85" s="190"/>
      <c r="D85" s="858"/>
      <c r="E85" s="858"/>
      <c r="F85" s="858"/>
      <c r="G85" s="875" t="s">
        <v>117</v>
      </c>
      <c r="H85" s="876"/>
      <c r="I85" s="876"/>
      <c r="J85" s="876"/>
      <c r="K85" s="876"/>
      <c r="L85" s="877"/>
      <c r="M85" s="192">
        <f>M86+M87+M88</f>
        <v>168000</v>
      </c>
      <c r="N85" s="221"/>
      <c r="O85" s="221"/>
      <c r="P85" s="221"/>
      <c r="Q85" s="221"/>
      <c r="R85" s="221"/>
      <c r="S85" s="192"/>
      <c r="T85" s="193"/>
      <c r="U85" s="192">
        <v>0</v>
      </c>
    </row>
    <row r="86" spans="3:21" ht="12.75">
      <c r="C86" s="190"/>
      <c r="D86" s="858"/>
      <c r="E86" s="858"/>
      <c r="F86" s="858"/>
      <c r="G86" s="858"/>
      <c r="H86" s="858"/>
      <c r="I86" s="194"/>
      <c r="J86" s="841" t="s">
        <v>13</v>
      </c>
      <c r="K86" s="842"/>
      <c r="L86" s="843"/>
      <c r="M86" s="203">
        <v>0</v>
      </c>
      <c r="N86" s="221"/>
      <c r="O86" s="221"/>
      <c r="P86" s="221"/>
      <c r="Q86" s="221"/>
      <c r="R86" s="221"/>
      <c r="S86" s="203"/>
      <c r="T86" s="204"/>
      <c r="U86" s="203"/>
    </row>
    <row r="87" spans="3:21" ht="12.75">
      <c r="C87" s="190"/>
      <c r="D87" s="858"/>
      <c r="E87" s="858"/>
      <c r="F87" s="858"/>
      <c r="G87" s="858"/>
      <c r="H87" s="858"/>
      <c r="I87" s="194"/>
      <c r="J87" s="841" t="s">
        <v>14</v>
      </c>
      <c r="K87" s="842"/>
      <c r="L87" s="843"/>
      <c r="M87" s="203">
        <v>0</v>
      </c>
      <c r="N87" s="221"/>
      <c r="O87" s="221"/>
      <c r="P87" s="221"/>
      <c r="Q87" s="221"/>
      <c r="R87" s="221"/>
      <c r="S87" s="203"/>
      <c r="T87" s="204"/>
      <c r="U87" s="203"/>
    </row>
    <row r="88" spans="3:21" ht="12.75">
      <c r="C88" s="190"/>
      <c r="D88" s="858"/>
      <c r="E88" s="858"/>
      <c r="F88" s="858"/>
      <c r="G88" s="858"/>
      <c r="H88" s="858"/>
      <c r="I88" s="194"/>
      <c r="J88" s="841" t="s">
        <v>15</v>
      </c>
      <c r="K88" s="842"/>
      <c r="L88" s="843"/>
      <c r="M88" s="203">
        <v>168000</v>
      </c>
      <c r="N88" s="221"/>
      <c r="O88" s="221"/>
      <c r="P88" s="221"/>
      <c r="Q88" s="221"/>
      <c r="R88" s="221"/>
      <c r="S88" s="203"/>
      <c r="T88" s="204"/>
      <c r="U88" s="203"/>
    </row>
    <row r="89" spans="3:21" ht="13.5" thickBot="1">
      <c r="C89" s="856" t="s">
        <v>12</v>
      </c>
      <c r="D89" s="857"/>
      <c r="E89" s="857"/>
      <c r="F89" s="857"/>
      <c r="G89" s="857"/>
      <c r="H89" s="857"/>
      <c r="I89" s="857"/>
      <c r="J89" s="857"/>
      <c r="K89" s="857"/>
      <c r="L89" s="857"/>
      <c r="M89" s="200"/>
      <c r="N89" s="188"/>
      <c r="O89" s="188"/>
      <c r="P89" s="188"/>
      <c r="Q89" s="188"/>
      <c r="R89" s="188"/>
      <c r="S89" s="202"/>
      <c r="T89" s="351"/>
      <c r="U89" s="202"/>
    </row>
    <row r="90" spans="3:21" ht="12.75">
      <c r="C90" s="190"/>
      <c r="D90" s="872" t="s">
        <v>121</v>
      </c>
      <c r="E90" s="873"/>
      <c r="F90" s="873"/>
      <c r="G90" s="873"/>
      <c r="H90" s="873"/>
      <c r="I90" s="873"/>
      <c r="J90" s="873"/>
      <c r="K90" s="873"/>
      <c r="L90" s="873"/>
      <c r="M90" s="874"/>
      <c r="N90" s="188"/>
      <c r="O90" s="188"/>
      <c r="P90" s="188"/>
      <c r="Q90" s="188"/>
      <c r="R90" s="188"/>
      <c r="S90" s="189"/>
      <c r="T90" s="350"/>
      <c r="U90" s="189"/>
    </row>
    <row r="91" spans="3:21" ht="12.75">
      <c r="C91" s="190"/>
      <c r="D91" s="858"/>
      <c r="E91" s="858"/>
      <c r="F91" s="858"/>
      <c r="G91" s="875" t="s">
        <v>117</v>
      </c>
      <c r="H91" s="876"/>
      <c r="I91" s="876"/>
      <c r="J91" s="876"/>
      <c r="K91" s="876"/>
      <c r="L91" s="877"/>
      <c r="M91" s="192">
        <f>M92+M93+M94</f>
        <v>2492000</v>
      </c>
      <c r="N91" s="221"/>
      <c r="O91" s="221"/>
      <c r="P91" s="221"/>
      <c r="Q91" s="221"/>
      <c r="R91" s="221"/>
      <c r="S91" s="192">
        <v>3571779</v>
      </c>
      <c r="T91" s="511"/>
      <c r="U91" s="192">
        <v>1107200</v>
      </c>
    </row>
    <row r="92" spans="3:21" ht="12.75">
      <c r="C92" s="190"/>
      <c r="D92" s="858"/>
      <c r="E92" s="858"/>
      <c r="F92" s="858"/>
      <c r="G92" s="858"/>
      <c r="H92" s="858"/>
      <c r="I92" s="194"/>
      <c r="J92" s="841" t="s">
        <v>13</v>
      </c>
      <c r="K92" s="842"/>
      <c r="L92" s="843"/>
      <c r="M92" s="203">
        <v>2085000</v>
      </c>
      <c r="N92" s="221"/>
      <c r="O92" s="221"/>
      <c r="P92" s="221"/>
      <c r="Q92" s="221"/>
      <c r="R92" s="221"/>
      <c r="S92" s="203"/>
      <c r="T92" s="204"/>
      <c r="U92" s="203"/>
    </row>
    <row r="93" spans="3:21" ht="12.75">
      <c r="C93" s="190"/>
      <c r="D93" s="858"/>
      <c r="E93" s="858"/>
      <c r="F93" s="858"/>
      <c r="G93" s="858"/>
      <c r="H93" s="858"/>
      <c r="I93" s="194"/>
      <c r="J93" s="841" t="s">
        <v>14</v>
      </c>
      <c r="K93" s="842"/>
      <c r="L93" s="843"/>
      <c r="M93" s="203">
        <v>407000</v>
      </c>
      <c r="N93" s="221"/>
      <c r="O93" s="221"/>
      <c r="P93" s="221"/>
      <c r="Q93" s="221"/>
      <c r="R93" s="221"/>
      <c r="S93" s="203"/>
      <c r="T93" s="204"/>
      <c r="U93" s="203"/>
    </row>
    <row r="94" spans="3:21" ht="12.75">
      <c r="C94" s="190"/>
      <c r="D94" s="858"/>
      <c r="E94" s="858"/>
      <c r="F94" s="858"/>
      <c r="G94" s="858"/>
      <c r="H94" s="858"/>
      <c r="I94" s="194"/>
      <c r="J94" s="841" t="s">
        <v>15</v>
      </c>
      <c r="K94" s="842"/>
      <c r="L94" s="843"/>
      <c r="M94" s="203">
        <v>0</v>
      </c>
      <c r="N94" s="221"/>
      <c r="O94" s="221"/>
      <c r="P94" s="221"/>
      <c r="Q94" s="221"/>
      <c r="R94" s="221"/>
      <c r="S94" s="203"/>
      <c r="T94" s="204"/>
      <c r="U94" s="203"/>
    </row>
    <row r="95" spans="3:21" ht="13.5" thickBot="1">
      <c r="C95" s="856" t="s">
        <v>12</v>
      </c>
      <c r="D95" s="857"/>
      <c r="E95" s="857"/>
      <c r="F95" s="857"/>
      <c r="G95" s="857"/>
      <c r="H95" s="857"/>
      <c r="I95" s="857"/>
      <c r="J95" s="857"/>
      <c r="K95" s="857"/>
      <c r="L95" s="857"/>
      <c r="M95" s="200"/>
      <c r="N95" s="188"/>
      <c r="O95" s="188"/>
      <c r="P95" s="188"/>
      <c r="Q95" s="188"/>
      <c r="R95" s="188"/>
      <c r="S95" s="202"/>
      <c r="T95" s="351"/>
      <c r="U95" s="202"/>
    </row>
    <row r="96" spans="3:21" ht="12.75">
      <c r="C96" s="190"/>
      <c r="D96" s="872" t="s">
        <v>122</v>
      </c>
      <c r="E96" s="873"/>
      <c r="F96" s="873"/>
      <c r="G96" s="873"/>
      <c r="H96" s="873"/>
      <c r="I96" s="873"/>
      <c r="J96" s="873"/>
      <c r="K96" s="873"/>
      <c r="L96" s="873"/>
      <c r="M96" s="874"/>
      <c r="N96" s="188"/>
      <c r="O96" s="188"/>
      <c r="P96" s="188"/>
      <c r="Q96" s="188"/>
      <c r="R96" s="188"/>
      <c r="S96" s="189"/>
      <c r="T96" s="350"/>
      <c r="U96" s="189"/>
    </row>
    <row r="97" spans="3:21" ht="12.75">
      <c r="C97" s="190"/>
      <c r="D97" s="858"/>
      <c r="E97" s="858"/>
      <c r="F97" s="858"/>
      <c r="G97" s="875" t="s">
        <v>117</v>
      </c>
      <c r="H97" s="876"/>
      <c r="I97" s="876"/>
      <c r="J97" s="876"/>
      <c r="K97" s="876"/>
      <c r="L97" s="877"/>
      <c r="M97" s="192">
        <f>M98+M99+M100</f>
        <v>360000</v>
      </c>
      <c r="N97" s="221"/>
      <c r="O97" s="221"/>
      <c r="P97" s="221"/>
      <c r="Q97" s="221"/>
      <c r="R97" s="221"/>
      <c r="S97" s="192"/>
      <c r="T97" s="193"/>
      <c r="U97" s="192">
        <v>0</v>
      </c>
    </row>
    <row r="98" spans="3:21" ht="12.75">
      <c r="C98" s="190"/>
      <c r="D98" s="858"/>
      <c r="E98" s="858"/>
      <c r="F98" s="858"/>
      <c r="G98" s="858"/>
      <c r="H98" s="858"/>
      <c r="I98" s="194"/>
      <c r="J98" s="841" t="s">
        <v>13</v>
      </c>
      <c r="K98" s="842"/>
      <c r="L98" s="843"/>
      <c r="M98" s="203">
        <v>0</v>
      </c>
      <c r="N98" s="221"/>
      <c r="O98" s="221"/>
      <c r="P98" s="221"/>
      <c r="Q98" s="221"/>
      <c r="R98" s="221"/>
      <c r="S98" s="203"/>
      <c r="T98" s="204"/>
      <c r="U98" s="203"/>
    </row>
    <row r="99" spans="3:21" ht="12.75">
      <c r="C99" s="190"/>
      <c r="D99" s="858"/>
      <c r="E99" s="858"/>
      <c r="F99" s="858"/>
      <c r="G99" s="858"/>
      <c r="H99" s="858"/>
      <c r="I99" s="194"/>
      <c r="J99" s="841" t="s">
        <v>14</v>
      </c>
      <c r="K99" s="842"/>
      <c r="L99" s="843"/>
      <c r="M99" s="203">
        <v>0</v>
      </c>
      <c r="N99" s="221"/>
      <c r="O99" s="221"/>
      <c r="P99" s="221"/>
      <c r="Q99" s="221"/>
      <c r="R99" s="221"/>
      <c r="S99" s="203"/>
      <c r="T99" s="204"/>
      <c r="U99" s="203"/>
    </row>
    <row r="100" spans="3:21" ht="12.75">
      <c r="C100" s="190"/>
      <c r="D100" s="858"/>
      <c r="E100" s="858"/>
      <c r="F100" s="858"/>
      <c r="G100" s="858"/>
      <c r="H100" s="858"/>
      <c r="I100" s="194"/>
      <c r="J100" s="841" t="s">
        <v>15</v>
      </c>
      <c r="K100" s="842"/>
      <c r="L100" s="843"/>
      <c r="M100" s="203">
        <v>360000</v>
      </c>
      <c r="N100" s="221"/>
      <c r="O100" s="221"/>
      <c r="P100" s="221"/>
      <c r="Q100" s="221"/>
      <c r="R100" s="221"/>
      <c r="S100" s="203"/>
      <c r="T100" s="204"/>
      <c r="U100" s="203"/>
    </row>
    <row r="101" spans="3:21" ht="13.5" thickBot="1">
      <c r="C101" s="856" t="s">
        <v>12</v>
      </c>
      <c r="D101" s="857"/>
      <c r="E101" s="857"/>
      <c r="F101" s="857"/>
      <c r="G101" s="857"/>
      <c r="H101" s="857"/>
      <c r="I101" s="857"/>
      <c r="J101" s="857"/>
      <c r="K101" s="857"/>
      <c r="L101" s="857"/>
      <c r="M101" s="200"/>
      <c r="N101" s="188"/>
      <c r="O101" s="188"/>
      <c r="P101" s="188"/>
      <c r="Q101" s="188"/>
      <c r="R101" s="188"/>
      <c r="S101" s="202"/>
      <c r="T101" s="351"/>
      <c r="U101" s="202"/>
    </row>
    <row r="102" spans="3:21" ht="32.25" customHeight="1">
      <c r="C102" s="190"/>
      <c r="D102" s="872" t="s">
        <v>123</v>
      </c>
      <c r="E102" s="873"/>
      <c r="F102" s="873"/>
      <c r="G102" s="873"/>
      <c r="H102" s="873"/>
      <c r="I102" s="873"/>
      <c r="J102" s="873"/>
      <c r="K102" s="873"/>
      <c r="L102" s="873"/>
      <c r="M102" s="874"/>
      <c r="N102" s="188"/>
      <c r="O102" s="188"/>
      <c r="P102" s="188"/>
      <c r="Q102" s="188"/>
      <c r="R102" s="188"/>
      <c r="S102" s="189"/>
      <c r="T102" s="350"/>
      <c r="U102" s="189"/>
    </row>
    <row r="103" spans="3:21" ht="12.75">
      <c r="C103" s="190"/>
      <c r="D103" s="858"/>
      <c r="E103" s="858"/>
      <c r="F103" s="858"/>
      <c r="G103" s="875" t="s">
        <v>117</v>
      </c>
      <c r="H103" s="876"/>
      <c r="I103" s="876"/>
      <c r="J103" s="876"/>
      <c r="K103" s="876"/>
      <c r="L103" s="877"/>
      <c r="M103" s="192">
        <f>M104+M105+M106</f>
        <v>0</v>
      </c>
      <c r="N103" s="221"/>
      <c r="O103" s="221"/>
      <c r="P103" s="221"/>
      <c r="Q103" s="221"/>
      <c r="R103" s="221"/>
      <c r="S103" s="192"/>
      <c r="T103" s="193">
        <v>1955866</v>
      </c>
      <c r="U103" s="192"/>
    </row>
    <row r="104" spans="3:21" ht="12.75">
      <c r="C104" s="190"/>
      <c r="D104" s="858"/>
      <c r="E104" s="858"/>
      <c r="F104" s="858"/>
      <c r="G104" s="858"/>
      <c r="H104" s="858"/>
      <c r="I104" s="194"/>
      <c r="J104" s="841" t="s">
        <v>13</v>
      </c>
      <c r="K104" s="842"/>
      <c r="L104" s="843"/>
      <c r="M104" s="203">
        <v>0</v>
      </c>
      <c r="N104" s="221"/>
      <c r="O104" s="221"/>
      <c r="P104" s="221"/>
      <c r="Q104" s="221"/>
      <c r="R104" s="221"/>
      <c r="S104" s="203"/>
      <c r="T104" s="204"/>
      <c r="U104" s="203"/>
    </row>
    <row r="105" spans="3:21" ht="12.75">
      <c r="C105" s="190"/>
      <c r="D105" s="858"/>
      <c r="E105" s="858"/>
      <c r="F105" s="858"/>
      <c r="G105" s="858"/>
      <c r="H105" s="858"/>
      <c r="I105" s="194"/>
      <c r="J105" s="841" t="s">
        <v>14</v>
      </c>
      <c r="K105" s="842"/>
      <c r="L105" s="843"/>
      <c r="M105" s="203">
        <v>0</v>
      </c>
      <c r="N105" s="221"/>
      <c r="O105" s="221"/>
      <c r="P105" s="221"/>
      <c r="Q105" s="221"/>
      <c r="R105" s="221"/>
      <c r="S105" s="203"/>
      <c r="T105" s="204"/>
      <c r="U105" s="203"/>
    </row>
    <row r="106" spans="3:21" ht="12.75">
      <c r="C106" s="190"/>
      <c r="D106" s="858"/>
      <c r="E106" s="858"/>
      <c r="F106" s="858"/>
      <c r="G106" s="858"/>
      <c r="H106" s="858"/>
      <c r="I106" s="194"/>
      <c r="J106" s="841" t="s">
        <v>15</v>
      </c>
      <c r="K106" s="842"/>
      <c r="L106" s="843"/>
      <c r="M106" s="260">
        <v>0</v>
      </c>
      <c r="N106" s="221"/>
      <c r="O106" s="221"/>
      <c r="P106" s="221"/>
      <c r="Q106" s="221"/>
      <c r="R106" s="221"/>
      <c r="S106" s="206"/>
      <c r="T106" s="352"/>
      <c r="U106" s="206"/>
    </row>
    <row r="107" spans="3:21" ht="12.75">
      <c r="C107" s="207"/>
      <c r="D107" s="208"/>
      <c r="E107" s="208"/>
      <c r="F107" s="208"/>
      <c r="G107" s="208"/>
      <c r="H107" s="208"/>
      <c r="I107" s="213"/>
      <c r="J107" s="811" t="s">
        <v>118</v>
      </c>
      <c r="K107" s="812"/>
      <c r="L107" s="813"/>
      <c r="M107" s="218">
        <f>M108</f>
        <v>2173185</v>
      </c>
      <c r="N107" s="221"/>
      <c r="O107" s="221"/>
      <c r="P107" s="221"/>
      <c r="Q107" s="221"/>
      <c r="R107" s="221"/>
      <c r="S107" s="219"/>
      <c r="T107" s="354"/>
      <c r="U107" s="219"/>
    </row>
    <row r="108" spans="3:21" ht="12.75">
      <c r="C108" s="207"/>
      <c r="D108" s="208"/>
      <c r="E108" s="208"/>
      <c r="F108" s="208"/>
      <c r="G108" s="208"/>
      <c r="H108" s="208"/>
      <c r="I108" s="213"/>
      <c r="J108" s="841" t="s">
        <v>16</v>
      </c>
      <c r="K108" s="842"/>
      <c r="L108" s="843"/>
      <c r="M108" s="217">
        <v>2173185</v>
      </c>
      <c r="N108" s="221"/>
      <c r="O108" s="221"/>
      <c r="P108" s="221"/>
      <c r="Q108" s="221"/>
      <c r="R108" s="221"/>
      <c r="S108" s="206"/>
      <c r="T108" s="352"/>
      <c r="U108" s="206"/>
    </row>
    <row r="109" spans="3:21" ht="13.5" thickBot="1">
      <c r="C109" s="856" t="s">
        <v>12</v>
      </c>
      <c r="D109" s="857"/>
      <c r="E109" s="857"/>
      <c r="F109" s="857"/>
      <c r="G109" s="857"/>
      <c r="H109" s="857"/>
      <c r="I109" s="857"/>
      <c r="J109" s="857"/>
      <c r="K109" s="857"/>
      <c r="L109" s="857"/>
      <c r="M109" s="200"/>
      <c r="N109" s="188"/>
      <c r="O109" s="188"/>
      <c r="P109" s="188"/>
      <c r="Q109" s="188"/>
      <c r="R109" s="188"/>
      <c r="S109" s="202"/>
      <c r="T109" s="351"/>
      <c r="U109" s="202"/>
    </row>
    <row r="110" spans="3:21" ht="12.75">
      <c r="C110" s="190"/>
      <c r="D110" s="872" t="s">
        <v>124</v>
      </c>
      <c r="E110" s="873"/>
      <c r="F110" s="873"/>
      <c r="G110" s="873"/>
      <c r="H110" s="873"/>
      <c r="I110" s="873"/>
      <c r="J110" s="873"/>
      <c r="K110" s="873"/>
      <c r="L110" s="873"/>
      <c r="M110" s="874"/>
      <c r="N110" s="188"/>
      <c r="O110" s="188"/>
      <c r="P110" s="188"/>
      <c r="Q110" s="188"/>
      <c r="R110" s="188"/>
      <c r="S110" s="189"/>
      <c r="T110" s="350"/>
      <c r="U110" s="189"/>
    </row>
    <row r="111" spans="3:21" ht="12.75">
      <c r="C111" s="190"/>
      <c r="D111" s="858"/>
      <c r="E111" s="858"/>
      <c r="F111" s="858"/>
      <c r="G111" s="875" t="s">
        <v>117</v>
      </c>
      <c r="H111" s="876"/>
      <c r="I111" s="876"/>
      <c r="J111" s="876"/>
      <c r="K111" s="876"/>
      <c r="L111" s="877"/>
      <c r="M111" s="192">
        <f>M112+M113+M114</f>
        <v>19274841</v>
      </c>
      <c r="N111" s="221"/>
      <c r="O111" s="221"/>
      <c r="P111" s="221"/>
      <c r="Q111" s="221"/>
      <c r="R111" s="221"/>
      <c r="S111" s="192"/>
      <c r="T111" s="193">
        <v>19274841</v>
      </c>
      <c r="U111" s="192"/>
    </row>
    <row r="112" spans="3:21" ht="12.75">
      <c r="C112" s="190"/>
      <c r="D112" s="858"/>
      <c r="E112" s="858"/>
      <c r="F112" s="858"/>
      <c r="G112" s="858"/>
      <c r="H112" s="858"/>
      <c r="I112" s="194"/>
      <c r="J112" s="841" t="s">
        <v>13</v>
      </c>
      <c r="K112" s="842"/>
      <c r="L112" s="843"/>
      <c r="M112" s="203">
        <v>15849960</v>
      </c>
      <c r="N112" s="221"/>
      <c r="O112" s="221"/>
      <c r="P112" s="221"/>
      <c r="Q112" s="221"/>
      <c r="R112" s="221"/>
      <c r="S112" s="203"/>
      <c r="T112" s="204"/>
      <c r="U112" s="203"/>
    </row>
    <row r="113" spans="3:21" ht="12.75">
      <c r="C113" s="190"/>
      <c r="D113" s="858"/>
      <c r="E113" s="858"/>
      <c r="F113" s="858"/>
      <c r="G113" s="858"/>
      <c r="H113" s="858"/>
      <c r="I113" s="194"/>
      <c r="J113" s="841" t="s">
        <v>14</v>
      </c>
      <c r="K113" s="842"/>
      <c r="L113" s="843"/>
      <c r="M113" s="203">
        <v>1545336</v>
      </c>
      <c r="N113" s="221"/>
      <c r="O113" s="221"/>
      <c r="P113" s="221"/>
      <c r="Q113" s="221"/>
      <c r="R113" s="221"/>
      <c r="S113" s="203"/>
      <c r="T113" s="204"/>
      <c r="U113" s="203"/>
    </row>
    <row r="114" spans="3:21" ht="12.75">
      <c r="C114" s="190"/>
      <c r="D114" s="858"/>
      <c r="E114" s="858"/>
      <c r="F114" s="858"/>
      <c r="G114" s="858"/>
      <c r="H114" s="858"/>
      <c r="I114" s="194"/>
      <c r="J114" s="841" t="s">
        <v>15</v>
      </c>
      <c r="K114" s="842"/>
      <c r="L114" s="843"/>
      <c r="M114" s="248">
        <v>1879545</v>
      </c>
      <c r="N114" s="221"/>
      <c r="O114" s="221"/>
      <c r="P114" s="221"/>
      <c r="Q114" s="221"/>
      <c r="R114" s="221"/>
      <c r="S114" s="210"/>
      <c r="T114" s="211"/>
      <c r="U114" s="203"/>
    </row>
    <row r="115" spans="3:21" ht="12.75">
      <c r="C115" s="207"/>
      <c r="D115" s="208"/>
      <c r="E115" s="208"/>
      <c r="F115" s="208"/>
      <c r="G115" s="208"/>
      <c r="H115" s="208"/>
      <c r="I115" s="221"/>
      <c r="J115" s="222" t="s">
        <v>118</v>
      </c>
      <c r="K115" s="222"/>
      <c r="L115" s="222"/>
      <c r="M115" s="223">
        <f>M116</f>
        <v>0</v>
      </c>
      <c r="N115" s="224"/>
      <c r="O115" s="224"/>
      <c r="P115" s="224"/>
      <c r="Q115" s="224"/>
      <c r="R115" s="224"/>
      <c r="S115" s="224"/>
      <c r="T115" s="370"/>
      <c r="U115" s="224"/>
    </row>
    <row r="116" spans="3:21" ht="12.75">
      <c r="C116" s="207"/>
      <c r="D116" s="208"/>
      <c r="E116" s="208"/>
      <c r="F116" s="208"/>
      <c r="G116" s="208"/>
      <c r="H116" s="208"/>
      <c r="I116" s="225"/>
      <c r="J116" s="880" t="s">
        <v>16</v>
      </c>
      <c r="K116" s="881"/>
      <c r="L116" s="882"/>
      <c r="M116" s="432">
        <v>0</v>
      </c>
      <c r="N116" s="433"/>
      <c r="O116" s="433"/>
      <c r="P116" s="433"/>
      <c r="Q116" s="433"/>
      <c r="R116" s="433"/>
      <c r="S116" s="434"/>
      <c r="T116" s="435"/>
      <c r="U116" s="261"/>
    </row>
    <row r="117" spans="3:21" ht="13.5" thickBot="1">
      <c r="C117" s="856" t="s">
        <v>12</v>
      </c>
      <c r="D117" s="857"/>
      <c r="E117" s="857"/>
      <c r="F117" s="857"/>
      <c r="G117" s="857"/>
      <c r="H117" s="857"/>
      <c r="I117" s="857"/>
      <c r="J117" s="857"/>
      <c r="K117" s="857"/>
      <c r="L117" s="857"/>
      <c r="M117" s="200"/>
      <c r="N117" s="188"/>
      <c r="O117" s="188"/>
      <c r="P117" s="188"/>
      <c r="Q117" s="188"/>
      <c r="R117" s="188"/>
      <c r="S117" s="202"/>
      <c r="T117" s="351"/>
      <c r="U117" s="202"/>
    </row>
    <row r="118" spans="3:21" ht="28.5" customHeight="1">
      <c r="C118" s="190"/>
      <c r="D118" s="872" t="s">
        <v>235</v>
      </c>
      <c r="E118" s="873"/>
      <c r="F118" s="873"/>
      <c r="G118" s="873"/>
      <c r="H118" s="873"/>
      <c r="I118" s="873"/>
      <c r="J118" s="873"/>
      <c r="K118" s="873"/>
      <c r="L118" s="873"/>
      <c r="M118" s="874"/>
      <c r="N118" s="188"/>
      <c r="O118" s="188"/>
      <c r="P118" s="188"/>
      <c r="Q118" s="188"/>
      <c r="R118" s="188"/>
      <c r="S118" s="189"/>
      <c r="T118" s="350"/>
      <c r="U118" s="189"/>
    </row>
    <row r="119" spans="3:21" ht="12.75">
      <c r="C119" s="190"/>
      <c r="D119" s="858"/>
      <c r="E119" s="858"/>
      <c r="F119" s="858"/>
      <c r="G119" s="875" t="s">
        <v>117</v>
      </c>
      <c r="H119" s="876"/>
      <c r="I119" s="876"/>
      <c r="J119" s="876"/>
      <c r="K119" s="876"/>
      <c r="L119" s="877"/>
      <c r="M119" s="367">
        <f>M120+M121+M122</f>
        <v>1725200</v>
      </c>
      <c r="N119" s="221"/>
      <c r="O119" s="221"/>
      <c r="P119" s="221"/>
      <c r="Q119" s="221"/>
      <c r="R119" s="221"/>
      <c r="S119" s="192"/>
      <c r="T119" s="193"/>
      <c r="U119" s="192">
        <v>1725200</v>
      </c>
    </row>
    <row r="120" spans="3:21" ht="12.75">
      <c r="C120" s="190"/>
      <c r="D120" s="858"/>
      <c r="E120" s="858"/>
      <c r="F120" s="858"/>
      <c r="G120" s="858"/>
      <c r="H120" s="858"/>
      <c r="I120" s="194"/>
      <c r="J120" s="841" t="s">
        <v>13</v>
      </c>
      <c r="K120" s="842"/>
      <c r="L120" s="843"/>
      <c r="M120" s="203">
        <v>0</v>
      </c>
      <c r="N120" s="221"/>
      <c r="O120" s="221"/>
      <c r="P120" s="221"/>
      <c r="Q120" s="221"/>
      <c r="R120" s="221"/>
      <c r="S120" s="203"/>
      <c r="T120" s="204"/>
      <c r="U120" s="203"/>
    </row>
    <row r="121" spans="3:21" ht="12.75">
      <c r="C121" s="190"/>
      <c r="D121" s="858"/>
      <c r="E121" s="858"/>
      <c r="F121" s="858"/>
      <c r="G121" s="858"/>
      <c r="H121" s="858"/>
      <c r="I121" s="194"/>
      <c r="J121" s="841" t="s">
        <v>14</v>
      </c>
      <c r="K121" s="842"/>
      <c r="L121" s="843"/>
      <c r="M121" s="203">
        <v>0</v>
      </c>
      <c r="N121" s="221"/>
      <c r="O121" s="221"/>
      <c r="P121" s="221"/>
      <c r="Q121" s="221"/>
      <c r="R121" s="221"/>
      <c r="S121" s="203"/>
      <c r="T121" s="204"/>
      <c r="U121" s="203"/>
    </row>
    <row r="122" spans="3:21" ht="12.75">
      <c r="C122" s="190"/>
      <c r="D122" s="858"/>
      <c r="E122" s="858"/>
      <c r="F122" s="858"/>
      <c r="G122" s="858"/>
      <c r="H122" s="858"/>
      <c r="I122" s="194"/>
      <c r="J122" s="841" t="s">
        <v>15</v>
      </c>
      <c r="K122" s="842"/>
      <c r="L122" s="843"/>
      <c r="M122" s="203">
        <v>1725200</v>
      </c>
      <c r="N122" s="221"/>
      <c r="O122" s="221"/>
      <c r="P122" s="221"/>
      <c r="Q122" s="221"/>
      <c r="R122" s="221"/>
      <c r="S122" s="203"/>
      <c r="T122" s="204"/>
      <c r="U122" s="203"/>
    </row>
    <row r="123" spans="3:21" ht="15.75" customHeight="1">
      <c r="C123" s="207"/>
      <c r="D123" s="208"/>
      <c r="E123" s="208"/>
      <c r="F123" s="208"/>
      <c r="G123" s="208"/>
      <c r="H123" s="208"/>
      <c r="I123" s="213"/>
      <c r="J123" s="878" t="s">
        <v>118</v>
      </c>
      <c r="K123" s="879"/>
      <c r="L123" s="216"/>
      <c r="M123" s="362">
        <f>M124+M125</f>
        <v>90326014</v>
      </c>
      <c r="N123" s="363"/>
      <c r="O123" s="363"/>
      <c r="P123" s="363"/>
      <c r="Q123" s="363"/>
      <c r="R123" s="363"/>
      <c r="S123" s="364"/>
      <c r="T123" s="365">
        <v>45378814</v>
      </c>
      <c r="U123" s="364"/>
    </row>
    <row r="124" spans="3:21" ht="12.75">
      <c r="C124" s="207"/>
      <c r="D124" s="208"/>
      <c r="E124" s="208"/>
      <c r="F124" s="208"/>
      <c r="G124" s="208"/>
      <c r="H124" s="208"/>
      <c r="I124" s="213"/>
      <c r="J124" s="214" t="s">
        <v>16</v>
      </c>
      <c r="K124" s="215"/>
      <c r="L124" s="216"/>
      <c r="M124" s="210">
        <v>2524986</v>
      </c>
      <c r="N124" s="221"/>
      <c r="O124" s="221"/>
      <c r="P124" s="221"/>
      <c r="Q124" s="221"/>
      <c r="R124" s="221"/>
      <c r="S124" s="203"/>
      <c r="T124" s="204"/>
      <c r="U124" s="203"/>
    </row>
    <row r="125" spans="3:21" ht="12.75">
      <c r="C125" s="207"/>
      <c r="D125" s="208"/>
      <c r="E125" s="208"/>
      <c r="F125" s="208"/>
      <c r="G125" s="208"/>
      <c r="H125" s="208"/>
      <c r="I125" s="213"/>
      <c r="J125" s="214" t="s">
        <v>17</v>
      </c>
      <c r="K125" s="215"/>
      <c r="L125" s="216"/>
      <c r="M125" s="210">
        <v>87801028</v>
      </c>
      <c r="N125" s="221"/>
      <c r="O125" s="221"/>
      <c r="P125" s="221"/>
      <c r="Q125" s="221"/>
      <c r="R125" s="221"/>
      <c r="S125" s="203"/>
      <c r="T125" s="204"/>
      <c r="U125" s="203"/>
    </row>
    <row r="126" spans="3:21" ht="13.5" thickBot="1">
      <c r="C126" s="856" t="s">
        <v>12</v>
      </c>
      <c r="D126" s="857"/>
      <c r="E126" s="857"/>
      <c r="F126" s="857"/>
      <c r="G126" s="857"/>
      <c r="H126" s="857"/>
      <c r="I126" s="857"/>
      <c r="J126" s="857"/>
      <c r="K126" s="857"/>
      <c r="L126" s="857"/>
      <c r="M126" s="200"/>
      <c r="N126" s="188"/>
      <c r="O126" s="188"/>
      <c r="P126" s="188"/>
      <c r="Q126" s="188"/>
      <c r="R126" s="188"/>
      <c r="S126" s="202"/>
      <c r="T126" s="351"/>
      <c r="U126" s="202"/>
    </row>
    <row r="127" spans="3:21" ht="29.25" customHeight="1">
      <c r="C127" s="190"/>
      <c r="D127" s="872" t="s">
        <v>356</v>
      </c>
      <c r="E127" s="873"/>
      <c r="F127" s="873"/>
      <c r="G127" s="873"/>
      <c r="H127" s="873"/>
      <c r="I127" s="873"/>
      <c r="J127" s="873"/>
      <c r="K127" s="873"/>
      <c r="L127" s="873"/>
      <c r="M127" s="874"/>
      <c r="N127" s="188"/>
      <c r="O127" s="188"/>
      <c r="P127" s="188"/>
      <c r="Q127" s="188"/>
      <c r="R127" s="188"/>
      <c r="S127" s="189"/>
      <c r="T127" s="350"/>
      <c r="U127" s="189"/>
    </row>
    <row r="128" spans="3:21" ht="12.75">
      <c r="C128" s="190"/>
      <c r="D128" s="858"/>
      <c r="E128" s="858"/>
      <c r="F128" s="858"/>
      <c r="G128" s="875" t="s">
        <v>117</v>
      </c>
      <c r="H128" s="876"/>
      <c r="I128" s="876"/>
      <c r="J128" s="876"/>
      <c r="K128" s="876"/>
      <c r="L128" s="877"/>
      <c r="M128" s="192">
        <f>M129</f>
        <v>0</v>
      </c>
      <c r="N128" s="221"/>
      <c r="O128" s="221"/>
      <c r="P128" s="221"/>
      <c r="Q128" s="221"/>
      <c r="R128" s="221"/>
      <c r="S128" s="192"/>
      <c r="T128" s="193"/>
      <c r="U128" s="192"/>
    </row>
    <row r="129" spans="3:21" ht="12.75">
      <c r="C129" s="190"/>
      <c r="D129" s="858"/>
      <c r="E129" s="858"/>
      <c r="F129" s="858"/>
      <c r="G129" s="858"/>
      <c r="H129" s="858"/>
      <c r="I129" s="194"/>
      <c r="J129" s="841" t="s">
        <v>13</v>
      </c>
      <c r="K129" s="842"/>
      <c r="L129" s="843"/>
      <c r="M129" s="203">
        <v>0</v>
      </c>
      <c r="N129" s="221"/>
      <c r="O129" s="221"/>
      <c r="P129" s="221"/>
      <c r="Q129" s="221"/>
      <c r="R129" s="221"/>
      <c r="S129" s="203"/>
      <c r="T129" s="204"/>
      <c r="U129" s="203"/>
    </row>
    <row r="130" spans="3:21" ht="12.75">
      <c r="C130" s="190"/>
      <c r="D130" s="858"/>
      <c r="E130" s="858"/>
      <c r="F130" s="858"/>
      <c r="G130" s="858"/>
      <c r="H130" s="858"/>
      <c r="I130" s="194"/>
      <c r="J130" s="841" t="s">
        <v>14</v>
      </c>
      <c r="K130" s="842"/>
      <c r="L130" s="843"/>
      <c r="M130" s="203">
        <v>0</v>
      </c>
      <c r="N130" s="221"/>
      <c r="O130" s="221"/>
      <c r="P130" s="221"/>
      <c r="Q130" s="221"/>
      <c r="R130" s="221"/>
      <c r="S130" s="203"/>
      <c r="T130" s="204"/>
      <c r="U130" s="203"/>
    </row>
    <row r="131" spans="3:21" ht="12.75">
      <c r="C131" s="190"/>
      <c r="D131" s="858"/>
      <c r="E131" s="858"/>
      <c r="F131" s="858"/>
      <c r="G131" s="858"/>
      <c r="H131" s="858"/>
      <c r="I131" s="194"/>
      <c r="J131" s="841" t="s">
        <v>15</v>
      </c>
      <c r="K131" s="842"/>
      <c r="L131" s="843"/>
      <c r="M131" s="203">
        <v>0</v>
      </c>
      <c r="N131" s="221"/>
      <c r="O131" s="221"/>
      <c r="P131" s="221"/>
      <c r="Q131" s="221"/>
      <c r="R131" s="221"/>
      <c r="S131" s="203"/>
      <c r="T131" s="204"/>
      <c r="U131" s="203"/>
    </row>
    <row r="132" spans="3:21" ht="13.5" thickBot="1">
      <c r="C132" s="856" t="s">
        <v>12</v>
      </c>
      <c r="D132" s="857"/>
      <c r="E132" s="857"/>
      <c r="F132" s="857"/>
      <c r="G132" s="857"/>
      <c r="H132" s="857"/>
      <c r="I132" s="857"/>
      <c r="J132" s="857"/>
      <c r="K132" s="857"/>
      <c r="L132" s="857"/>
      <c r="M132" s="200"/>
      <c r="N132" s="188"/>
      <c r="O132" s="188"/>
      <c r="P132" s="188"/>
      <c r="Q132" s="188"/>
      <c r="R132" s="188"/>
      <c r="S132" s="202"/>
      <c r="T132" s="351"/>
      <c r="U132" s="202"/>
    </row>
    <row r="133" ht="12.75" hidden="1">
      <c r="U133" s="98"/>
    </row>
    <row r="134" ht="12.75" hidden="1">
      <c r="U134" s="98"/>
    </row>
    <row r="135" ht="12.75" hidden="1">
      <c r="U135" s="98"/>
    </row>
    <row r="136" ht="12.75" hidden="1">
      <c r="U136" s="98"/>
    </row>
    <row r="137" ht="12.75" hidden="1">
      <c r="U137" s="98"/>
    </row>
    <row r="138" ht="12.75" hidden="1">
      <c r="U138" s="98"/>
    </row>
    <row r="139" ht="12.75" hidden="1">
      <c r="U139" s="98"/>
    </row>
    <row r="140" ht="12.75" hidden="1">
      <c r="U140" s="98"/>
    </row>
    <row r="141" ht="12.75" hidden="1">
      <c r="U141" s="98"/>
    </row>
    <row r="142" ht="12.75" hidden="1">
      <c r="U142" s="98"/>
    </row>
    <row r="143" spans="3:21" ht="12.75">
      <c r="C143" s="98"/>
      <c r="D143" s="865" t="s">
        <v>125</v>
      </c>
      <c r="E143" s="866"/>
      <c r="F143" s="866"/>
      <c r="G143" s="866"/>
      <c r="H143" s="866"/>
      <c r="I143" s="866"/>
      <c r="J143" s="866"/>
      <c r="K143" s="866"/>
      <c r="L143" s="866"/>
      <c r="M143" s="867"/>
      <c r="N143" s="171"/>
      <c r="O143" s="171"/>
      <c r="P143" s="171"/>
      <c r="Q143" s="171"/>
      <c r="R143" s="171"/>
      <c r="S143" s="172"/>
      <c r="T143" s="357"/>
      <c r="U143" s="172"/>
    </row>
    <row r="144" spans="3:21" ht="15">
      <c r="C144" s="98"/>
      <c r="D144" s="98"/>
      <c r="E144" s="98"/>
      <c r="F144" s="98"/>
      <c r="G144" s="98"/>
      <c r="H144" s="98"/>
      <c r="I144" s="869" t="s">
        <v>117</v>
      </c>
      <c r="J144" s="870"/>
      <c r="K144" s="870"/>
      <c r="L144" s="871"/>
      <c r="M144" s="162">
        <f>M145+M146+M147</f>
        <v>4830000</v>
      </c>
      <c r="S144" s="557">
        <v>207000</v>
      </c>
      <c r="T144" s="513"/>
      <c r="U144" s="553">
        <v>1800000</v>
      </c>
    </row>
    <row r="145" spans="3:21" s="267" customFormat="1" ht="12.75">
      <c r="C145" s="443"/>
      <c r="D145" s="443"/>
      <c r="E145" s="443"/>
      <c r="F145" s="443"/>
      <c r="G145" s="443"/>
      <c r="H145" s="443"/>
      <c r="I145" s="443"/>
      <c r="J145" s="830" t="s">
        <v>13</v>
      </c>
      <c r="K145" s="831"/>
      <c r="L145" s="832"/>
      <c r="M145" s="443">
        <v>2535000</v>
      </c>
      <c r="S145" s="443"/>
      <c r="T145" s="444"/>
      <c r="U145" s="443"/>
    </row>
    <row r="146" spans="3:21" s="267" customFormat="1" ht="12.75">
      <c r="C146" s="443"/>
      <c r="D146" s="443"/>
      <c r="E146" s="443"/>
      <c r="F146" s="443"/>
      <c r="G146" s="443"/>
      <c r="H146" s="443"/>
      <c r="I146" s="443"/>
      <c r="J146" s="830" t="s">
        <v>14</v>
      </c>
      <c r="K146" s="831"/>
      <c r="L146" s="832"/>
      <c r="M146" s="443">
        <v>495000</v>
      </c>
      <c r="S146" s="443"/>
      <c r="T146" s="444"/>
      <c r="U146" s="443"/>
    </row>
    <row r="147" spans="3:21" s="267" customFormat="1" ht="12.75">
      <c r="C147" s="443"/>
      <c r="D147" s="443"/>
      <c r="E147" s="443"/>
      <c r="F147" s="443"/>
      <c r="G147" s="443"/>
      <c r="H147" s="443"/>
      <c r="I147" s="443"/>
      <c r="J147" s="824" t="s">
        <v>15</v>
      </c>
      <c r="K147" s="825"/>
      <c r="L147" s="826"/>
      <c r="M147" s="360">
        <v>1800000</v>
      </c>
      <c r="S147" s="360"/>
      <c r="T147" s="445"/>
      <c r="U147" s="360"/>
    </row>
    <row r="148" spans="3:21" s="267" customFormat="1" ht="12.75">
      <c r="C148" s="443"/>
      <c r="D148" s="443"/>
      <c r="E148" s="443"/>
      <c r="F148" s="443"/>
      <c r="G148" s="443"/>
      <c r="H148" s="443"/>
      <c r="I148" s="360"/>
      <c r="J148" s="827" t="s">
        <v>118</v>
      </c>
      <c r="K148" s="828"/>
      <c r="L148" s="829"/>
      <c r="M148" s="446">
        <f>M149</f>
        <v>0</v>
      </c>
      <c r="N148" s="447"/>
      <c r="O148" s="447"/>
      <c r="P148" s="447"/>
      <c r="Q148" s="447"/>
      <c r="R148" s="447"/>
      <c r="S148" s="446"/>
      <c r="T148" s="448"/>
      <c r="U148" s="446"/>
    </row>
    <row r="149" spans="3:21" s="267" customFormat="1" ht="12.75">
      <c r="C149" s="444"/>
      <c r="D149" s="449"/>
      <c r="E149" s="449"/>
      <c r="F149" s="449"/>
      <c r="G149" s="449"/>
      <c r="H149" s="449"/>
      <c r="I149" s="833" t="s">
        <v>16</v>
      </c>
      <c r="J149" s="833"/>
      <c r="K149" s="833"/>
      <c r="L149" s="868"/>
      <c r="M149" s="502">
        <v>0</v>
      </c>
      <c r="N149" s="447"/>
      <c r="O149" s="447"/>
      <c r="P149" s="447"/>
      <c r="Q149" s="447"/>
      <c r="R149" s="447"/>
      <c r="S149" s="446"/>
      <c r="T149" s="448"/>
      <c r="U149" s="446"/>
    </row>
    <row r="150" spans="3:21" s="267" customFormat="1" ht="12.75">
      <c r="C150" s="444"/>
      <c r="D150" s="449"/>
      <c r="E150" s="449"/>
      <c r="F150" s="449"/>
      <c r="G150" s="449"/>
      <c r="H150" s="449"/>
      <c r="I150" s="833" t="s">
        <v>17</v>
      </c>
      <c r="J150" s="833"/>
      <c r="K150" s="833"/>
      <c r="L150" s="450"/>
      <c r="M150" s="360">
        <v>0</v>
      </c>
      <c r="N150" s="451"/>
      <c r="O150" s="451"/>
      <c r="P150" s="451"/>
      <c r="Q150" s="451"/>
      <c r="R150" s="451"/>
      <c r="S150" s="360"/>
      <c r="T150" s="452"/>
      <c r="U150" s="360"/>
    </row>
    <row r="151" spans="3:22" s="267" customFormat="1" ht="25.5" customHeight="1">
      <c r="C151" s="98"/>
      <c r="D151" s="859" t="s">
        <v>237</v>
      </c>
      <c r="E151" s="860"/>
      <c r="F151" s="860"/>
      <c r="G151" s="860"/>
      <c r="H151" s="860"/>
      <c r="I151" s="860"/>
      <c r="J151" s="860"/>
      <c r="K151" s="860"/>
      <c r="L151" s="860"/>
      <c r="M151" s="861"/>
      <c r="N151" s="171"/>
      <c r="O151" s="171"/>
      <c r="P151" s="171"/>
      <c r="Q151" s="171"/>
      <c r="R151" s="171"/>
      <c r="S151" s="172"/>
      <c r="T151" s="357"/>
      <c r="U151" s="172"/>
      <c r="V151" s="493"/>
    </row>
    <row r="152" spans="3:22" s="267" customFormat="1" ht="12.75">
      <c r="C152" s="98"/>
      <c r="D152" s="862"/>
      <c r="E152" s="863"/>
      <c r="F152" s="863"/>
      <c r="G152" s="863"/>
      <c r="H152" s="863"/>
      <c r="I152" s="863"/>
      <c r="J152" s="863"/>
      <c r="K152" s="863"/>
      <c r="L152" s="863"/>
      <c r="M152" s="864"/>
      <c r="N152" s="171"/>
      <c r="O152" s="171"/>
      <c r="P152" s="171"/>
      <c r="Q152" s="171"/>
      <c r="R152" s="171"/>
      <c r="S152" s="172"/>
      <c r="T152" s="357"/>
      <c r="U152" s="172"/>
      <c r="V152" s="493"/>
    </row>
    <row r="153" spans="3:21" ht="15">
      <c r="C153" s="98"/>
      <c r="D153" s="98"/>
      <c r="E153" s="98"/>
      <c r="F153" s="98"/>
      <c r="G153" s="98"/>
      <c r="H153" s="98"/>
      <c r="I153" s="869" t="s">
        <v>117</v>
      </c>
      <c r="J153" s="870"/>
      <c r="K153" s="870"/>
      <c r="L153" s="871"/>
      <c r="M153" s="162">
        <f>M154+M155+M156</f>
        <v>0</v>
      </c>
      <c r="S153" s="162"/>
      <c r="T153" s="358"/>
      <c r="U153" s="162"/>
    </row>
    <row r="154" spans="3:21" ht="12.75">
      <c r="C154" s="443"/>
      <c r="D154" s="443"/>
      <c r="E154" s="443"/>
      <c r="F154" s="443"/>
      <c r="G154" s="443"/>
      <c r="H154" s="443"/>
      <c r="I154" s="443"/>
      <c r="J154" s="830" t="s">
        <v>13</v>
      </c>
      <c r="K154" s="831"/>
      <c r="L154" s="832"/>
      <c r="M154" s="443">
        <v>0</v>
      </c>
      <c r="N154" s="267"/>
      <c r="O154" s="267"/>
      <c r="P154" s="267"/>
      <c r="Q154" s="267"/>
      <c r="R154" s="267"/>
      <c r="S154" s="443"/>
      <c r="T154" s="444"/>
      <c r="U154" s="443"/>
    </row>
    <row r="155" spans="3:21" ht="12.75">
      <c r="C155" s="443"/>
      <c r="D155" s="443"/>
      <c r="E155" s="443"/>
      <c r="F155" s="443"/>
      <c r="G155" s="443"/>
      <c r="H155" s="443"/>
      <c r="I155" s="443"/>
      <c r="J155" s="830" t="s">
        <v>14</v>
      </c>
      <c r="K155" s="831"/>
      <c r="L155" s="832"/>
      <c r="M155" s="443">
        <v>0</v>
      </c>
      <c r="N155" s="267"/>
      <c r="O155" s="267"/>
      <c r="P155" s="267"/>
      <c r="Q155" s="267"/>
      <c r="R155" s="267"/>
      <c r="S155" s="443"/>
      <c r="T155" s="444"/>
      <c r="U155" s="443"/>
    </row>
    <row r="156" spans="3:21" ht="12.75">
      <c r="C156" s="443"/>
      <c r="D156" s="443"/>
      <c r="E156" s="443"/>
      <c r="F156" s="443"/>
      <c r="G156" s="443"/>
      <c r="H156" s="443"/>
      <c r="I156" s="443"/>
      <c r="J156" s="824" t="s">
        <v>15</v>
      </c>
      <c r="K156" s="825"/>
      <c r="L156" s="826"/>
      <c r="M156" s="360">
        <v>0</v>
      </c>
      <c r="N156" s="267"/>
      <c r="O156" s="267"/>
      <c r="P156" s="267"/>
      <c r="Q156" s="267"/>
      <c r="R156" s="267"/>
      <c r="S156" s="360"/>
      <c r="T156" s="445"/>
      <c r="U156" s="360"/>
    </row>
    <row r="157" spans="3:21" ht="16.5" customHeight="1">
      <c r="C157" s="443"/>
      <c r="D157" s="443"/>
      <c r="E157" s="443"/>
      <c r="F157" s="443"/>
      <c r="G157" s="443"/>
      <c r="H157" s="443"/>
      <c r="I157" s="360"/>
      <c r="J157" s="827" t="s">
        <v>118</v>
      </c>
      <c r="K157" s="828"/>
      <c r="L157" s="829"/>
      <c r="M157" s="446">
        <f>M158</f>
        <v>0</v>
      </c>
      <c r="N157" s="447"/>
      <c r="O157" s="447"/>
      <c r="P157" s="447"/>
      <c r="Q157" s="447"/>
      <c r="R157" s="447"/>
      <c r="S157" s="446"/>
      <c r="T157" s="448"/>
      <c r="U157" s="446"/>
    </row>
    <row r="158" spans="3:21" ht="12.75">
      <c r="C158" s="444"/>
      <c r="D158" s="449"/>
      <c r="E158" s="449"/>
      <c r="F158" s="449"/>
      <c r="G158" s="449"/>
      <c r="H158" s="449"/>
      <c r="I158" s="833" t="s">
        <v>17</v>
      </c>
      <c r="J158" s="833"/>
      <c r="K158" s="833"/>
      <c r="L158" s="470"/>
      <c r="M158" s="360">
        <v>0</v>
      </c>
      <c r="N158" s="451"/>
      <c r="O158" s="451"/>
      <c r="P158" s="451"/>
      <c r="Q158" s="451"/>
      <c r="R158" s="451"/>
      <c r="S158" s="360"/>
      <c r="T158" s="452"/>
      <c r="U158" s="360"/>
    </row>
    <row r="159" spans="3:21" ht="12.75">
      <c r="C159" s="98"/>
      <c r="D159" s="859" t="s">
        <v>238</v>
      </c>
      <c r="E159" s="860"/>
      <c r="F159" s="860"/>
      <c r="G159" s="860"/>
      <c r="H159" s="860"/>
      <c r="I159" s="860"/>
      <c r="J159" s="860"/>
      <c r="K159" s="860"/>
      <c r="L159" s="860"/>
      <c r="M159" s="861"/>
      <c r="N159" s="171"/>
      <c r="O159" s="171"/>
      <c r="P159" s="171"/>
      <c r="Q159" s="171"/>
      <c r="R159" s="171"/>
      <c r="S159" s="172"/>
      <c r="T159" s="357"/>
      <c r="U159" s="172"/>
    </row>
    <row r="160" spans="3:21" ht="15">
      <c r="C160" s="98"/>
      <c r="D160" s="98"/>
      <c r="E160" s="98"/>
      <c r="F160" s="98"/>
      <c r="G160" s="98"/>
      <c r="H160" s="98"/>
      <c r="I160" s="869" t="s">
        <v>117</v>
      </c>
      <c r="J160" s="870"/>
      <c r="K160" s="870"/>
      <c r="L160" s="871"/>
      <c r="M160" s="162">
        <f>M161+M162+M163</f>
        <v>1108310</v>
      </c>
      <c r="S160" s="162"/>
      <c r="T160" s="358"/>
      <c r="U160" s="162">
        <v>1108310</v>
      </c>
    </row>
    <row r="161" spans="3:21" ht="12.75">
      <c r="C161" s="443"/>
      <c r="D161" s="443"/>
      <c r="E161" s="443"/>
      <c r="F161" s="443"/>
      <c r="G161" s="443"/>
      <c r="H161" s="443"/>
      <c r="I161" s="443"/>
      <c r="J161" s="830" t="s">
        <v>13</v>
      </c>
      <c r="K161" s="831"/>
      <c r="L161" s="832"/>
      <c r="M161" s="443">
        <v>0</v>
      </c>
      <c r="N161" s="267"/>
      <c r="O161" s="267"/>
      <c r="P161" s="267"/>
      <c r="Q161" s="267"/>
      <c r="R161" s="267"/>
      <c r="S161" s="443"/>
      <c r="T161" s="444"/>
      <c r="U161" s="443"/>
    </row>
    <row r="162" spans="3:21" ht="12.75">
      <c r="C162" s="443"/>
      <c r="D162" s="443"/>
      <c r="E162" s="443"/>
      <c r="F162" s="443"/>
      <c r="G162" s="443"/>
      <c r="H162" s="443"/>
      <c r="I162" s="443"/>
      <c r="J162" s="830" t="s">
        <v>14</v>
      </c>
      <c r="K162" s="831"/>
      <c r="L162" s="832"/>
      <c r="M162" s="443">
        <v>0</v>
      </c>
      <c r="N162" s="267"/>
      <c r="O162" s="267"/>
      <c r="P162" s="267"/>
      <c r="Q162" s="267"/>
      <c r="R162" s="267"/>
      <c r="S162" s="443"/>
      <c r="T162" s="444"/>
      <c r="U162" s="443"/>
    </row>
    <row r="163" spans="3:21" ht="12.75">
      <c r="C163" s="443"/>
      <c r="D163" s="443"/>
      <c r="E163" s="443"/>
      <c r="F163" s="443"/>
      <c r="G163" s="443"/>
      <c r="H163" s="443"/>
      <c r="I163" s="443"/>
      <c r="J163" s="824" t="s">
        <v>15</v>
      </c>
      <c r="K163" s="825"/>
      <c r="L163" s="826"/>
      <c r="M163" s="360">
        <v>1108310</v>
      </c>
      <c r="N163" s="267"/>
      <c r="O163" s="267"/>
      <c r="P163" s="267"/>
      <c r="Q163" s="267"/>
      <c r="R163" s="267"/>
      <c r="S163" s="360"/>
      <c r="T163" s="445"/>
      <c r="U163" s="360"/>
    </row>
    <row r="164" spans="3:21" ht="12.75">
      <c r="C164" s="443"/>
      <c r="D164" s="443"/>
      <c r="E164" s="443"/>
      <c r="F164" s="443"/>
      <c r="G164" s="443"/>
      <c r="H164" s="443"/>
      <c r="I164" s="360"/>
      <c r="J164" s="827" t="s">
        <v>118</v>
      </c>
      <c r="K164" s="828"/>
      <c r="L164" s="829"/>
      <c r="M164" s="446">
        <f>M165</f>
        <v>0</v>
      </c>
      <c r="N164" s="447"/>
      <c r="O164" s="447"/>
      <c r="P164" s="447"/>
      <c r="Q164" s="447"/>
      <c r="R164" s="447"/>
      <c r="S164" s="446"/>
      <c r="T164" s="448"/>
      <c r="U164" s="446"/>
    </row>
    <row r="165" spans="3:21" ht="12.75">
      <c r="C165" s="444"/>
      <c r="D165" s="449"/>
      <c r="E165" s="449"/>
      <c r="F165" s="449"/>
      <c r="G165" s="449"/>
      <c r="H165" s="449"/>
      <c r="I165" s="833" t="s">
        <v>17</v>
      </c>
      <c r="J165" s="833"/>
      <c r="K165" s="833"/>
      <c r="L165" s="471"/>
      <c r="M165" s="360">
        <v>0</v>
      </c>
      <c r="N165" s="451"/>
      <c r="O165" s="451"/>
      <c r="P165" s="451"/>
      <c r="Q165" s="451"/>
      <c r="R165" s="451"/>
      <c r="S165" s="360"/>
      <c r="T165" s="452"/>
      <c r="U165" s="360"/>
    </row>
    <row r="166" spans="3:21" ht="24.75" customHeight="1">
      <c r="C166" s="98"/>
      <c r="D166" s="859" t="s">
        <v>319</v>
      </c>
      <c r="E166" s="860"/>
      <c r="F166" s="860"/>
      <c r="G166" s="860"/>
      <c r="H166" s="860"/>
      <c r="I166" s="860"/>
      <c r="J166" s="860"/>
      <c r="K166" s="860"/>
      <c r="L166" s="860"/>
      <c r="M166" s="861"/>
      <c r="N166" s="171"/>
      <c r="O166" s="171"/>
      <c r="P166" s="171"/>
      <c r="Q166" s="171"/>
      <c r="R166" s="171"/>
      <c r="S166" s="172"/>
      <c r="T166" s="357"/>
      <c r="U166" s="172"/>
    </row>
    <row r="167" spans="3:21" ht="15">
      <c r="C167" s="98"/>
      <c r="D167" s="98"/>
      <c r="E167" s="98"/>
      <c r="F167" s="98"/>
      <c r="G167" s="98"/>
      <c r="H167" s="98"/>
      <c r="I167" s="869" t="s">
        <v>117</v>
      </c>
      <c r="J167" s="870"/>
      <c r="K167" s="870"/>
      <c r="L167" s="871"/>
      <c r="M167" s="162">
        <f>M168+M169+M170</f>
        <v>8470817</v>
      </c>
      <c r="N167" s="162">
        <f>N168+N169+N170+N172</f>
        <v>0</v>
      </c>
      <c r="O167" s="162">
        <f>O168+O169+O170+O172</f>
        <v>0</v>
      </c>
      <c r="P167" s="162">
        <f>P168+P169+P170+P172</f>
        <v>0</v>
      </c>
      <c r="Q167" s="162">
        <f>Q168+Q169+Q170+Q172</f>
        <v>0</v>
      </c>
      <c r="R167" s="162">
        <f>R168+R169+R170+R172</f>
        <v>0</v>
      </c>
      <c r="S167" s="162"/>
      <c r="T167" s="162">
        <v>76631867</v>
      </c>
      <c r="U167" s="162"/>
    </row>
    <row r="168" spans="3:21" ht="12.75">
      <c r="C168" s="443"/>
      <c r="D168" s="443"/>
      <c r="E168" s="443"/>
      <c r="F168" s="443"/>
      <c r="G168" s="443"/>
      <c r="H168" s="443"/>
      <c r="I168" s="443"/>
      <c r="J168" s="830" t="s">
        <v>13</v>
      </c>
      <c r="K168" s="831"/>
      <c r="L168" s="832"/>
      <c r="M168" s="443">
        <v>383083</v>
      </c>
      <c r="N168" s="267"/>
      <c r="O168" s="267"/>
      <c r="P168" s="267"/>
      <c r="Q168" s="267"/>
      <c r="R168" s="267"/>
      <c r="S168" s="443"/>
      <c r="T168" s="444"/>
      <c r="U168" s="443"/>
    </row>
    <row r="169" spans="3:21" ht="12.75">
      <c r="C169" s="443"/>
      <c r="D169" s="443"/>
      <c r="E169" s="443"/>
      <c r="F169" s="443"/>
      <c r="G169" s="443"/>
      <c r="H169" s="443"/>
      <c r="I169" s="443"/>
      <c r="J169" s="830" t="s">
        <v>14</v>
      </c>
      <c r="K169" s="831"/>
      <c r="L169" s="832"/>
      <c r="M169" s="443">
        <v>0</v>
      </c>
      <c r="N169" s="267"/>
      <c r="O169" s="267"/>
      <c r="P169" s="267"/>
      <c r="Q169" s="267"/>
      <c r="R169" s="267"/>
      <c r="S169" s="443"/>
      <c r="T169" s="444"/>
      <c r="U169" s="443"/>
    </row>
    <row r="170" spans="3:21" ht="12.75">
      <c r="C170" s="443"/>
      <c r="D170" s="443"/>
      <c r="E170" s="443"/>
      <c r="F170" s="443"/>
      <c r="G170" s="443"/>
      <c r="H170" s="443"/>
      <c r="I170" s="443"/>
      <c r="J170" s="824" t="s">
        <v>15</v>
      </c>
      <c r="K170" s="825"/>
      <c r="L170" s="826"/>
      <c r="M170" s="360">
        <v>8087734</v>
      </c>
      <c r="N170" s="267"/>
      <c r="O170" s="267"/>
      <c r="P170" s="267"/>
      <c r="Q170" s="267"/>
      <c r="R170" s="267"/>
      <c r="S170" s="360"/>
      <c r="T170" s="445"/>
      <c r="U170" s="360"/>
    </row>
    <row r="171" spans="3:21" ht="12.75">
      <c r="C171" s="443"/>
      <c r="D171" s="443"/>
      <c r="E171" s="443"/>
      <c r="F171" s="443"/>
      <c r="G171" s="443"/>
      <c r="H171" s="443"/>
      <c r="I171" s="360"/>
      <c r="J171" s="827" t="s">
        <v>118</v>
      </c>
      <c r="K171" s="828"/>
      <c r="L171" s="829"/>
      <c r="M171" s="446">
        <f>M172</f>
        <v>68161050</v>
      </c>
      <c r="N171" s="447"/>
      <c r="O171" s="447"/>
      <c r="P171" s="447"/>
      <c r="Q171" s="447"/>
      <c r="R171" s="447"/>
      <c r="S171" s="446"/>
      <c r="T171" s="448"/>
      <c r="U171" s="446"/>
    </row>
    <row r="172" spans="3:21" ht="12.75">
      <c r="C172" s="444"/>
      <c r="D172" s="449"/>
      <c r="E172" s="449"/>
      <c r="F172" s="449"/>
      <c r="G172" s="449"/>
      <c r="H172" s="449"/>
      <c r="I172" s="833" t="s">
        <v>320</v>
      </c>
      <c r="J172" s="833"/>
      <c r="K172" s="833"/>
      <c r="L172" s="556"/>
      <c r="M172" s="360">
        <v>68161050</v>
      </c>
      <c r="N172" s="451"/>
      <c r="O172" s="451"/>
      <c r="P172" s="451"/>
      <c r="Q172" s="451"/>
      <c r="R172" s="451"/>
      <c r="S172" s="360"/>
      <c r="T172" s="452"/>
      <c r="U172" s="360"/>
    </row>
    <row r="173" spans="3:25" ht="48.75" customHeight="1">
      <c r="C173" s="190"/>
      <c r="D173" s="924" t="s">
        <v>357</v>
      </c>
      <c r="E173" s="925"/>
      <c r="F173" s="925"/>
      <c r="G173" s="925"/>
      <c r="H173" s="925"/>
      <c r="I173" s="925"/>
      <c r="J173" s="925"/>
      <c r="K173" s="925"/>
      <c r="L173" s="926"/>
      <c r="M173" s="558"/>
      <c r="N173" s="188"/>
      <c r="O173" s="188"/>
      <c r="P173" s="188"/>
      <c r="Q173" s="188"/>
      <c r="R173" s="188"/>
      <c r="S173" s="189"/>
      <c r="T173" s="350"/>
      <c r="U173" s="189"/>
      <c r="W173" s="267"/>
      <c r="X173" s="96"/>
      <c r="Y173" s="96"/>
    </row>
    <row r="174" spans="3:24" ht="15" customHeight="1">
      <c r="C174" s="190"/>
      <c r="D174" s="858"/>
      <c r="E174" s="858"/>
      <c r="F174" s="858"/>
      <c r="G174" s="875" t="s">
        <v>117</v>
      </c>
      <c r="H174" s="876"/>
      <c r="I174" s="876"/>
      <c r="J174" s="876"/>
      <c r="K174" s="876"/>
      <c r="L174" s="877"/>
      <c r="M174" s="560">
        <f>M175+M176+M177+M178</f>
        <v>5959045</v>
      </c>
      <c r="N174" s="192">
        <f>SUM(N175:N177)</f>
        <v>39179.002</v>
      </c>
      <c r="O174" s="192">
        <f>SUM(O175:O177)</f>
        <v>39179.002</v>
      </c>
      <c r="P174" s="192">
        <f>SUM(P175:P177)</f>
        <v>39179.002</v>
      </c>
      <c r="Q174" s="192">
        <f>SUM(Q175:Q177)</f>
        <v>39179.002</v>
      </c>
      <c r="R174" s="193">
        <f>SUM(R175:R177)</f>
        <v>39179.002</v>
      </c>
      <c r="S174" s="192"/>
      <c r="T174" s="193"/>
      <c r="U174" s="560">
        <v>4929525</v>
      </c>
      <c r="W174" s="267"/>
      <c r="X174" s="96"/>
    </row>
    <row r="175" spans="3:24" ht="15" customHeight="1">
      <c r="C175" s="190"/>
      <c r="D175" s="858"/>
      <c r="E175" s="858"/>
      <c r="F175" s="858"/>
      <c r="G175" s="858"/>
      <c r="H175" s="858"/>
      <c r="I175" s="194"/>
      <c r="J175" s="841" t="s">
        <v>13</v>
      </c>
      <c r="K175" s="842"/>
      <c r="L175" s="843"/>
      <c r="M175" s="561">
        <v>0</v>
      </c>
      <c r="N175" s="203">
        <f>'[1]kiadás'!$B$11</f>
        <v>16966.6</v>
      </c>
      <c r="O175" s="203">
        <f>'[1]kiadás'!$B$11</f>
        <v>16966.6</v>
      </c>
      <c r="P175" s="203">
        <f>'[1]kiadás'!$B$11</f>
        <v>16966.6</v>
      </c>
      <c r="Q175" s="203">
        <f>'[1]kiadás'!$B$11</f>
        <v>16966.6</v>
      </c>
      <c r="R175" s="204">
        <f>'[1]kiadás'!$B$11</f>
        <v>16966.6</v>
      </c>
      <c r="S175" s="203"/>
      <c r="T175" s="204"/>
      <c r="U175" s="203"/>
      <c r="W175" s="267"/>
      <c r="X175" s="96"/>
    </row>
    <row r="176" spans="3:24" ht="15" customHeight="1">
      <c r="C176" s="190"/>
      <c r="D176" s="858"/>
      <c r="E176" s="858"/>
      <c r="F176" s="858"/>
      <c r="G176" s="858"/>
      <c r="H176" s="858"/>
      <c r="I176" s="194"/>
      <c r="J176" s="841" t="s">
        <v>14</v>
      </c>
      <c r="K176" s="842"/>
      <c r="L176" s="843"/>
      <c r="M176" s="561">
        <v>0</v>
      </c>
      <c r="N176" s="203">
        <f>'[1]kiadás'!$C$11</f>
        <v>5512.402</v>
      </c>
      <c r="O176" s="203">
        <f>'[1]kiadás'!$C$11</f>
        <v>5512.402</v>
      </c>
      <c r="P176" s="203">
        <f>'[1]kiadás'!$C$11</f>
        <v>5512.402</v>
      </c>
      <c r="Q176" s="203">
        <f>'[1]kiadás'!$C$11</f>
        <v>5512.402</v>
      </c>
      <c r="R176" s="204">
        <f>'[1]kiadás'!$C$11</f>
        <v>5512.402</v>
      </c>
      <c r="S176" s="203"/>
      <c r="T176" s="204"/>
      <c r="U176" s="203"/>
      <c r="W176" s="267"/>
      <c r="X176" s="96"/>
    </row>
    <row r="177" spans="3:24" ht="15" customHeight="1">
      <c r="C177" s="190"/>
      <c r="D177" s="858"/>
      <c r="E177" s="858"/>
      <c r="F177" s="858"/>
      <c r="G177" s="858"/>
      <c r="H177" s="858"/>
      <c r="I177" s="194"/>
      <c r="J177" s="841" t="s">
        <v>15</v>
      </c>
      <c r="K177" s="842"/>
      <c r="L177" s="843"/>
      <c r="M177" s="561">
        <v>3459045</v>
      </c>
      <c r="N177" s="203">
        <f>'[1]kiadás'!$D$11</f>
        <v>16700</v>
      </c>
      <c r="O177" s="203">
        <f>'[1]kiadás'!$D$11</f>
        <v>16700</v>
      </c>
      <c r="P177" s="203">
        <f>'[1]kiadás'!$D$11</f>
        <v>16700</v>
      </c>
      <c r="Q177" s="203">
        <f>'[1]kiadás'!$D$11</f>
        <v>16700</v>
      </c>
      <c r="R177" s="204">
        <f>'[1]kiadás'!$D$11</f>
        <v>16700</v>
      </c>
      <c r="S177" s="203"/>
      <c r="T177" s="204"/>
      <c r="U177" s="203"/>
      <c r="W177" s="493"/>
      <c r="X177" s="493" t="s">
        <v>0</v>
      </c>
    </row>
    <row r="178" spans="3:24" ht="27.75" customHeight="1">
      <c r="C178" s="190"/>
      <c r="D178" s="191"/>
      <c r="E178" s="191"/>
      <c r="F178" s="191"/>
      <c r="G178" s="191"/>
      <c r="H178" s="191"/>
      <c r="I178" s="194"/>
      <c r="J178" s="554" t="s">
        <v>56</v>
      </c>
      <c r="K178" s="555"/>
      <c r="L178" s="195"/>
      <c r="M178" s="561">
        <v>2500000</v>
      </c>
      <c r="N178" s="203"/>
      <c r="O178" s="203"/>
      <c r="P178" s="203"/>
      <c r="Q178" s="203"/>
      <c r="R178" s="204"/>
      <c r="S178" s="203"/>
      <c r="T178" s="204"/>
      <c r="U178" s="203">
        <v>4929525</v>
      </c>
      <c r="W178" s="493"/>
      <c r="X178" s="493"/>
    </row>
    <row r="179" spans="3:24" ht="15" customHeight="1">
      <c r="C179" s="190"/>
      <c r="D179" s="858"/>
      <c r="E179" s="858"/>
      <c r="F179" s="858"/>
      <c r="G179" s="897" t="s">
        <v>118</v>
      </c>
      <c r="H179" s="897"/>
      <c r="I179" s="897"/>
      <c r="J179" s="897"/>
      <c r="K179" s="897"/>
      <c r="L179" s="897"/>
      <c r="M179" s="560">
        <f aca="true" t="shared" si="1" ref="M179:R179">M180</f>
        <v>0</v>
      </c>
      <c r="N179" s="192" t="e">
        <f t="shared" si="1"/>
        <v>#REF!</v>
      </c>
      <c r="O179" s="192" t="e">
        <f t="shared" si="1"/>
        <v>#REF!</v>
      </c>
      <c r="P179" s="192" t="e">
        <f t="shared" si="1"/>
        <v>#REF!</v>
      </c>
      <c r="Q179" s="192" t="e">
        <f t="shared" si="1"/>
        <v>#REF!</v>
      </c>
      <c r="R179" s="193" t="e">
        <f t="shared" si="1"/>
        <v>#REF!</v>
      </c>
      <c r="S179" s="192"/>
      <c r="T179" s="193"/>
      <c r="U179" s="192"/>
      <c r="W179" s="267"/>
      <c r="X179" s="96"/>
    </row>
    <row r="180" spans="3:24" ht="15" customHeight="1">
      <c r="C180" s="190"/>
      <c r="D180" s="858"/>
      <c r="E180" s="858"/>
      <c r="F180" s="858"/>
      <c r="G180" s="858"/>
      <c r="H180" s="858"/>
      <c r="I180" s="194"/>
      <c r="J180" s="841" t="s">
        <v>16</v>
      </c>
      <c r="K180" s="842"/>
      <c r="L180" s="843"/>
      <c r="M180" s="562">
        <v>0</v>
      </c>
      <c r="N180" s="198" t="e">
        <f>SUM('felhalmozási kiadások'!#REF!)</f>
        <v>#REF!</v>
      </c>
      <c r="O180" s="198" t="e">
        <f>SUM('felhalmozási kiadások'!#REF!)</f>
        <v>#REF!</v>
      </c>
      <c r="P180" s="198" t="e">
        <f>SUM('felhalmozási kiadások'!#REF!)</f>
        <v>#REF!</v>
      </c>
      <c r="Q180" s="198" t="e">
        <f>SUM('felhalmozási kiadások'!#REF!)</f>
        <v>#REF!</v>
      </c>
      <c r="R180" s="199" t="e">
        <f>SUM('felhalmozási kiadások'!#REF!)</f>
        <v>#REF!</v>
      </c>
      <c r="S180" s="198"/>
      <c r="T180" s="199"/>
      <c r="U180" s="198"/>
      <c r="W180" s="267"/>
      <c r="X180" s="96"/>
    </row>
    <row r="181" spans="3:23" ht="15.75">
      <c r="C181" s="927" t="s">
        <v>12</v>
      </c>
      <c r="D181" s="928"/>
      <c r="E181" s="928"/>
      <c r="F181" s="928"/>
      <c r="G181" s="928"/>
      <c r="H181" s="928"/>
      <c r="I181" s="928"/>
      <c r="J181" s="928"/>
      <c r="K181" s="928"/>
      <c r="L181" s="928"/>
      <c r="M181" s="572"/>
      <c r="N181" s="516" t="e">
        <f>SUM(N174,N179)</f>
        <v>#REF!</v>
      </c>
      <c r="O181" s="516" t="e">
        <f>SUM(O174,O179)</f>
        <v>#REF!</v>
      </c>
      <c r="P181" s="516" t="e">
        <f>SUM(P174,P179)</f>
        <v>#REF!</v>
      </c>
      <c r="Q181" s="516" t="e">
        <f>SUM(Q174,Q179)</f>
        <v>#REF!</v>
      </c>
      <c r="R181" s="573" t="e">
        <f>SUM(R174,R179)</f>
        <v>#REF!</v>
      </c>
      <c r="S181" s="516"/>
      <c r="T181" s="573"/>
      <c r="U181" s="516"/>
      <c r="V181" s="580"/>
      <c r="W181" s="10"/>
    </row>
    <row r="182" spans="3:23" ht="42.75" customHeight="1">
      <c r="C182" s="575"/>
      <c r="D182" s="808" t="s">
        <v>324</v>
      </c>
      <c r="E182" s="809"/>
      <c r="F182" s="809"/>
      <c r="G182" s="809"/>
      <c r="H182" s="809"/>
      <c r="I182" s="809"/>
      <c r="J182" s="809"/>
      <c r="K182" s="809"/>
      <c r="L182" s="810"/>
      <c r="M182" s="579"/>
      <c r="N182" s="516"/>
      <c r="O182" s="516"/>
      <c r="P182" s="516"/>
      <c r="Q182" s="516"/>
      <c r="R182" s="573"/>
      <c r="S182" s="516"/>
      <c r="T182" s="573"/>
      <c r="U182" s="516"/>
      <c r="W182" s="567"/>
    </row>
    <row r="183" spans="3:23" ht="14.25">
      <c r="C183" s="575"/>
      <c r="D183" s="576"/>
      <c r="E183" s="576"/>
      <c r="F183" s="576"/>
      <c r="G183" s="576"/>
      <c r="H183" s="576"/>
      <c r="I183" s="838" t="s">
        <v>117</v>
      </c>
      <c r="J183" s="839"/>
      <c r="K183" s="839"/>
      <c r="L183" s="840"/>
      <c r="M183" s="583">
        <f>M184+M185+M186</f>
        <v>1769395</v>
      </c>
      <c r="N183" s="516"/>
      <c r="O183" s="516"/>
      <c r="P183" s="516"/>
      <c r="Q183" s="516"/>
      <c r="R183" s="573"/>
      <c r="S183" s="516"/>
      <c r="T183" s="573"/>
      <c r="U183" s="516"/>
      <c r="W183" s="267"/>
    </row>
    <row r="184" spans="3:23" ht="15.75" customHeight="1">
      <c r="C184" s="574"/>
      <c r="D184" s="576"/>
      <c r="E184" s="576"/>
      <c r="F184" s="576"/>
      <c r="G184" s="576"/>
      <c r="H184" s="576"/>
      <c r="I184" s="576"/>
      <c r="J184" s="841" t="s">
        <v>13</v>
      </c>
      <c r="K184" s="842"/>
      <c r="L184" s="843"/>
      <c r="M184" s="574">
        <v>0</v>
      </c>
      <c r="N184" s="574"/>
      <c r="O184" s="574"/>
      <c r="P184" s="574"/>
      <c r="Q184" s="574"/>
      <c r="R184" s="574"/>
      <c r="S184" s="574"/>
      <c r="T184" s="574"/>
      <c r="U184" s="574"/>
      <c r="W184" s="267"/>
    </row>
    <row r="185" spans="3:23" ht="15.75" customHeight="1">
      <c r="C185" s="574"/>
      <c r="D185" s="576"/>
      <c r="E185" s="576"/>
      <c r="F185" s="576"/>
      <c r="G185" s="576"/>
      <c r="H185" s="576"/>
      <c r="I185" s="576"/>
      <c r="J185" s="841" t="s">
        <v>14</v>
      </c>
      <c r="K185" s="842"/>
      <c r="L185" s="843"/>
      <c r="M185" s="574">
        <v>0</v>
      </c>
      <c r="N185" s="574"/>
      <c r="O185" s="574"/>
      <c r="P185" s="574"/>
      <c r="Q185" s="574"/>
      <c r="R185" s="574"/>
      <c r="S185" s="574"/>
      <c r="T185" s="574"/>
      <c r="U185" s="574"/>
      <c r="W185" s="267"/>
    </row>
    <row r="186" spans="3:23" ht="15.75" customHeight="1">
      <c r="C186" s="574"/>
      <c r="D186" s="576"/>
      <c r="E186" s="576"/>
      <c r="F186" s="576"/>
      <c r="G186" s="576"/>
      <c r="H186" s="576"/>
      <c r="I186" s="576"/>
      <c r="J186" s="841" t="s">
        <v>15</v>
      </c>
      <c r="K186" s="842"/>
      <c r="L186" s="843"/>
      <c r="M186" s="584">
        <v>1769395</v>
      </c>
      <c r="N186" s="574"/>
      <c r="O186" s="574"/>
      <c r="P186" s="574"/>
      <c r="Q186" s="574"/>
      <c r="R186" s="574"/>
      <c r="S186" s="574"/>
      <c r="T186" s="574"/>
      <c r="U186" s="574"/>
      <c r="W186" s="267"/>
    </row>
    <row r="187" spans="3:23" ht="15.75" customHeight="1">
      <c r="C187" s="574"/>
      <c r="D187" s="576"/>
      <c r="E187" s="576"/>
      <c r="F187" s="576"/>
      <c r="G187" s="576"/>
      <c r="H187" s="576"/>
      <c r="I187" s="811" t="s">
        <v>118</v>
      </c>
      <c r="J187" s="812"/>
      <c r="K187" s="812"/>
      <c r="L187" s="813"/>
      <c r="M187" s="585">
        <f>M188</f>
        <v>0</v>
      </c>
      <c r="N187" s="559"/>
      <c r="O187" s="574"/>
      <c r="P187" s="574"/>
      <c r="Q187" s="574"/>
      <c r="R187" s="574"/>
      <c r="S187" s="574"/>
      <c r="T187" s="574"/>
      <c r="U187" s="574"/>
      <c r="W187" s="267"/>
    </row>
    <row r="188" spans="3:23" ht="16.5" customHeight="1">
      <c r="C188" s="574"/>
      <c r="D188" s="576"/>
      <c r="E188" s="576"/>
      <c r="F188" s="576"/>
      <c r="G188" s="576"/>
      <c r="H188" s="576"/>
      <c r="I188" s="581"/>
      <c r="J188" s="555" t="s">
        <v>16</v>
      </c>
      <c r="K188" s="834"/>
      <c r="L188" s="834"/>
      <c r="M188" s="586">
        <v>0</v>
      </c>
      <c r="N188" s="582"/>
      <c r="O188" s="574"/>
      <c r="P188" s="574"/>
      <c r="Q188" s="574"/>
      <c r="R188" s="574"/>
      <c r="S188" s="574"/>
      <c r="T188" s="574"/>
      <c r="U188" s="574"/>
      <c r="W188" s="267"/>
    </row>
    <row r="189" spans="3:21" ht="12.75">
      <c r="C189" s="822" t="s">
        <v>323</v>
      </c>
      <c r="D189" s="822"/>
      <c r="E189" s="822"/>
      <c r="F189" s="822"/>
      <c r="G189" s="822"/>
      <c r="H189" s="822"/>
      <c r="I189" s="822"/>
      <c r="J189" s="822"/>
      <c r="K189" s="822"/>
      <c r="L189" s="823"/>
      <c r="M189" s="98"/>
      <c r="N189" s="98"/>
      <c r="O189" s="98"/>
      <c r="P189" s="98"/>
      <c r="Q189" s="98"/>
      <c r="R189" s="98"/>
      <c r="S189" s="98"/>
      <c r="T189" s="98"/>
      <c r="U189" s="98"/>
    </row>
    <row r="190" spans="3:21" ht="27" customHeight="1">
      <c r="C190" s="189"/>
      <c r="D190" s="819" t="s">
        <v>358</v>
      </c>
      <c r="E190" s="820"/>
      <c r="F190" s="820"/>
      <c r="G190" s="820"/>
      <c r="H190" s="820"/>
      <c r="I190" s="820"/>
      <c r="J190" s="820"/>
      <c r="K190" s="820"/>
      <c r="L190" s="820"/>
      <c r="M190" s="821"/>
      <c r="N190" s="188"/>
      <c r="O190" s="188"/>
      <c r="P190" s="188"/>
      <c r="Q190" s="188"/>
      <c r="R190" s="188"/>
      <c r="S190" s="577"/>
      <c r="T190" s="578"/>
      <c r="U190" s="577"/>
    </row>
    <row r="191" spans="3:21" ht="12.75">
      <c r="C191" s="189"/>
      <c r="D191" s="189"/>
      <c r="E191" s="189"/>
      <c r="F191" s="189"/>
      <c r="G191" s="189"/>
      <c r="H191" s="189"/>
      <c r="I191" s="853" t="s">
        <v>117</v>
      </c>
      <c r="J191" s="854"/>
      <c r="K191" s="854"/>
      <c r="L191" s="855"/>
      <c r="M191" s="366">
        <f>M192+M193+M194</f>
        <v>22592670</v>
      </c>
      <c r="N191" s="188"/>
      <c r="O191" s="188"/>
      <c r="P191" s="188"/>
      <c r="Q191" s="188"/>
      <c r="R191" s="188"/>
      <c r="S191" s="226">
        <v>12250758</v>
      </c>
      <c r="T191" s="512">
        <v>12841912</v>
      </c>
      <c r="U191" s="226"/>
    </row>
    <row r="192" spans="3:25" ht="12.75">
      <c r="C192" s="189"/>
      <c r="D192" s="189"/>
      <c r="E192" s="189"/>
      <c r="F192" s="189"/>
      <c r="G192" s="189"/>
      <c r="H192" s="189"/>
      <c r="I192" s="189"/>
      <c r="J192" s="830" t="s">
        <v>13</v>
      </c>
      <c r="K192" s="831"/>
      <c r="L192" s="832"/>
      <c r="M192" s="189">
        <v>4816000</v>
      </c>
      <c r="N192" s="188"/>
      <c r="O192" s="188"/>
      <c r="P192" s="188"/>
      <c r="Q192" s="188"/>
      <c r="R192" s="188"/>
      <c r="S192" s="189"/>
      <c r="T192" s="350"/>
      <c r="U192" s="189"/>
      <c r="Y192" s="267"/>
    </row>
    <row r="193" spans="3:21" ht="12.75">
      <c r="C193" s="189"/>
      <c r="D193" s="189"/>
      <c r="E193" s="189"/>
      <c r="F193" s="189"/>
      <c r="G193" s="189"/>
      <c r="H193" s="189"/>
      <c r="I193" s="189"/>
      <c r="J193" s="830" t="s">
        <v>14</v>
      </c>
      <c r="K193" s="831"/>
      <c r="L193" s="832"/>
      <c r="M193" s="189">
        <v>939120</v>
      </c>
      <c r="N193" s="188"/>
      <c r="O193" s="188"/>
      <c r="P193" s="188"/>
      <c r="Q193" s="188"/>
      <c r="R193" s="188"/>
      <c r="S193" s="189"/>
      <c r="T193" s="350"/>
      <c r="U193" s="189"/>
    </row>
    <row r="194" spans="3:24" ht="12.75">
      <c r="C194" s="189"/>
      <c r="D194" s="189"/>
      <c r="E194" s="189"/>
      <c r="F194" s="189"/>
      <c r="G194" s="189"/>
      <c r="H194" s="189"/>
      <c r="I194" s="189"/>
      <c r="J194" s="824" t="s">
        <v>15</v>
      </c>
      <c r="K194" s="825"/>
      <c r="L194" s="826"/>
      <c r="M194" s="359">
        <v>16837550</v>
      </c>
      <c r="N194" s="437"/>
      <c r="O194" s="437"/>
      <c r="P194" s="437"/>
      <c r="Q194" s="437"/>
      <c r="R194" s="437"/>
      <c r="S194" s="438"/>
      <c r="T194" s="439"/>
      <c r="U194" s="360"/>
      <c r="X194" s="13"/>
    </row>
    <row r="195" spans="3:21" ht="12.75">
      <c r="C195" s="189"/>
      <c r="D195" s="189"/>
      <c r="E195" s="189"/>
      <c r="F195" s="189"/>
      <c r="G195" s="189"/>
      <c r="H195" s="189"/>
      <c r="I195" s="189"/>
      <c r="J195" s="827" t="s">
        <v>118</v>
      </c>
      <c r="K195" s="828"/>
      <c r="L195" s="829"/>
      <c r="M195" s="440">
        <f>M196</f>
        <v>300000</v>
      </c>
      <c r="N195" s="441"/>
      <c r="O195" s="441"/>
      <c r="P195" s="441"/>
      <c r="Q195" s="441"/>
      <c r="R195" s="441"/>
      <c r="S195" s="440"/>
      <c r="T195" s="442"/>
      <c r="U195" s="440"/>
    </row>
    <row r="196" spans="3:21" ht="18.75" customHeight="1">
      <c r="C196" s="350"/>
      <c r="D196" s="436"/>
      <c r="E196" s="436"/>
      <c r="F196" s="436"/>
      <c r="G196" s="436"/>
      <c r="H196" s="436"/>
      <c r="I196" s="436"/>
      <c r="J196" s="831" t="s">
        <v>16</v>
      </c>
      <c r="K196" s="831"/>
      <c r="L196" s="431"/>
      <c r="M196" s="189">
        <v>300000</v>
      </c>
      <c r="N196" s="188"/>
      <c r="O196" s="188"/>
      <c r="P196" s="188"/>
      <c r="Q196" s="188"/>
      <c r="R196" s="188"/>
      <c r="S196" s="189"/>
      <c r="T196" s="350"/>
      <c r="U196" s="189"/>
    </row>
    <row r="197" spans="3:21" ht="13.5" thickBot="1">
      <c r="C197" s="847" t="s">
        <v>112</v>
      </c>
      <c r="D197" s="848"/>
      <c r="E197" s="848"/>
      <c r="F197" s="848"/>
      <c r="G197" s="848"/>
      <c r="H197" s="848"/>
      <c r="I197" s="848"/>
      <c r="J197" s="848"/>
      <c r="K197" s="848"/>
      <c r="L197" s="849"/>
      <c r="M197" s="161"/>
      <c r="N197" s="188"/>
      <c r="O197" s="188"/>
      <c r="P197" s="188"/>
      <c r="Q197" s="188"/>
      <c r="R197" s="188"/>
      <c r="S197" s="161"/>
      <c r="T197" s="356"/>
      <c r="U197" s="161"/>
    </row>
    <row r="198" spans="3:21" ht="27" customHeight="1">
      <c r="C198" s="189"/>
      <c r="D198" s="850" t="s">
        <v>236</v>
      </c>
      <c r="E198" s="851"/>
      <c r="F198" s="851"/>
      <c r="G198" s="851"/>
      <c r="H198" s="851"/>
      <c r="I198" s="851"/>
      <c r="J198" s="851"/>
      <c r="K198" s="851"/>
      <c r="L198" s="851"/>
      <c r="M198" s="852"/>
      <c r="N198" s="188"/>
      <c r="O198" s="188"/>
      <c r="P198" s="188"/>
      <c r="Q198" s="188"/>
      <c r="R198" s="188"/>
      <c r="S198" s="189"/>
      <c r="T198" s="350"/>
      <c r="U198" s="189"/>
    </row>
    <row r="199" spans="3:21" ht="12.75">
      <c r="C199" s="189"/>
      <c r="D199" s="189"/>
      <c r="E199" s="189"/>
      <c r="F199" s="189"/>
      <c r="G199" s="189"/>
      <c r="H199" s="189"/>
      <c r="I199" s="853" t="s">
        <v>117</v>
      </c>
      <c r="J199" s="854"/>
      <c r="K199" s="854"/>
      <c r="L199" s="855"/>
      <c r="M199" s="366">
        <f>M200+M201+M202</f>
        <v>2200000</v>
      </c>
      <c r="N199" s="188"/>
      <c r="O199" s="188"/>
      <c r="P199" s="188"/>
      <c r="Q199" s="188"/>
      <c r="R199" s="188"/>
      <c r="S199" s="226"/>
      <c r="T199" s="355"/>
      <c r="U199" s="226"/>
    </row>
    <row r="200" spans="3:21" ht="12.75">
      <c r="C200" s="189"/>
      <c r="D200" s="189"/>
      <c r="E200" s="189"/>
      <c r="F200" s="189"/>
      <c r="G200" s="189"/>
      <c r="H200" s="189"/>
      <c r="I200" s="189"/>
      <c r="J200" s="830" t="s">
        <v>13</v>
      </c>
      <c r="K200" s="831"/>
      <c r="L200" s="832"/>
      <c r="M200" s="189">
        <v>0</v>
      </c>
      <c r="N200" s="188"/>
      <c r="O200" s="188"/>
      <c r="P200" s="188"/>
      <c r="Q200" s="188"/>
      <c r="R200" s="188"/>
      <c r="S200" s="189"/>
      <c r="T200" s="350"/>
      <c r="U200" s="189"/>
    </row>
    <row r="201" spans="3:21" ht="12.75">
      <c r="C201" s="189"/>
      <c r="D201" s="189"/>
      <c r="E201" s="189"/>
      <c r="F201" s="189"/>
      <c r="G201" s="189"/>
      <c r="H201" s="189"/>
      <c r="I201" s="189"/>
      <c r="J201" s="830" t="s">
        <v>14</v>
      </c>
      <c r="K201" s="831"/>
      <c r="L201" s="832"/>
      <c r="M201" s="189">
        <v>0</v>
      </c>
      <c r="N201" s="188"/>
      <c r="O201" s="188"/>
      <c r="P201" s="188"/>
      <c r="Q201" s="188"/>
      <c r="R201" s="188"/>
      <c r="S201" s="189"/>
      <c r="T201" s="350"/>
      <c r="U201" s="189"/>
    </row>
    <row r="202" spans="3:21" ht="12.75">
      <c r="C202" s="189"/>
      <c r="D202" s="189"/>
      <c r="E202" s="189"/>
      <c r="F202" s="189"/>
      <c r="G202" s="189"/>
      <c r="H202" s="189"/>
      <c r="I202" s="189"/>
      <c r="J202" s="824" t="s">
        <v>15</v>
      </c>
      <c r="K202" s="825"/>
      <c r="L202" s="826"/>
      <c r="M202" s="359">
        <v>2200000</v>
      </c>
      <c r="N202" s="437"/>
      <c r="O202" s="437"/>
      <c r="P202" s="437"/>
      <c r="Q202" s="437"/>
      <c r="R202" s="437"/>
      <c r="S202" s="438"/>
      <c r="T202" s="439"/>
      <c r="U202" s="360"/>
    </row>
    <row r="203" spans="3:21" ht="12.75">
      <c r="C203" s="189"/>
      <c r="D203" s="189"/>
      <c r="E203" s="189"/>
      <c r="F203" s="189"/>
      <c r="G203" s="189"/>
      <c r="H203" s="189"/>
      <c r="I203" s="189"/>
      <c r="J203" s="827" t="s">
        <v>118</v>
      </c>
      <c r="K203" s="828"/>
      <c r="L203" s="829"/>
      <c r="M203" s="440">
        <f>M204</f>
        <v>0</v>
      </c>
      <c r="N203" s="441"/>
      <c r="O203" s="441"/>
      <c r="P203" s="441"/>
      <c r="Q203" s="441"/>
      <c r="R203" s="441"/>
      <c r="S203" s="440"/>
      <c r="T203" s="442"/>
      <c r="U203" s="440"/>
    </row>
    <row r="204" spans="3:21" ht="12.75">
      <c r="C204" s="350"/>
      <c r="D204" s="436"/>
      <c r="E204" s="436"/>
      <c r="F204" s="436"/>
      <c r="G204" s="436"/>
      <c r="H204" s="436"/>
      <c r="I204" s="436"/>
      <c r="J204" s="831" t="s">
        <v>16</v>
      </c>
      <c r="K204" s="831"/>
      <c r="L204" s="431"/>
      <c r="M204" s="189">
        <v>0</v>
      </c>
      <c r="N204" s="188"/>
      <c r="O204" s="188"/>
      <c r="P204" s="188"/>
      <c r="Q204" s="188"/>
      <c r="R204" s="188"/>
      <c r="S204" s="189"/>
      <c r="T204" s="350"/>
      <c r="U204" s="189"/>
    </row>
    <row r="205" spans="3:21" ht="12.75">
      <c r="C205" s="847" t="s">
        <v>112</v>
      </c>
      <c r="D205" s="848"/>
      <c r="E205" s="848"/>
      <c r="F205" s="848"/>
      <c r="G205" s="848"/>
      <c r="H205" s="848"/>
      <c r="I205" s="848"/>
      <c r="J205" s="848"/>
      <c r="K205" s="848"/>
      <c r="L205" s="849"/>
      <c r="M205" s="161"/>
      <c r="N205" s="188"/>
      <c r="O205" s="188"/>
      <c r="P205" s="188"/>
      <c r="Q205" s="188"/>
      <c r="R205" s="188"/>
      <c r="S205" s="161"/>
      <c r="T205" s="356"/>
      <c r="U205" s="161"/>
    </row>
  </sheetData>
  <sheetProtection/>
  <mergeCells count="310">
    <mergeCell ref="D179:F179"/>
    <mergeCell ref="G179:L179"/>
    <mergeCell ref="D180:F180"/>
    <mergeCell ref="G180:H180"/>
    <mergeCell ref="J180:L180"/>
    <mergeCell ref="C181:L181"/>
    <mergeCell ref="D176:F176"/>
    <mergeCell ref="G176:H176"/>
    <mergeCell ref="J176:L176"/>
    <mergeCell ref="D177:F177"/>
    <mergeCell ref="G177:H177"/>
    <mergeCell ref="J177:L177"/>
    <mergeCell ref="I172:K172"/>
    <mergeCell ref="D174:F174"/>
    <mergeCell ref="G174:L174"/>
    <mergeCell ref="D175:F175"/>
    <mergeCell ref="G175:H175"/>
    <mergeCell ref="J175:L175"/>
    <mergeCell ref="D173:L173"/>
    <mergeCell ref="D166:M166"/>
    <mergeCell ref="I167:L167"/>
    <mergeCell ref="J168:L168"/>
    <mergeCell ref="J169:L169"/>
    <mergeCell ref="J170:L170"/>
    <mergeCell ref="J171:L171"/>
    <mergeCell ref="G61:H61"/>
    <mergeCell ref="J61:L61"/>
    <mergeCell ref="C62:L62"/>
    <mergeCell ref="D59:F59"/>
    <mergeCell ref="D60:F60"/>
    <mergeCell ref="G60:H60"/>
    <mergeCell ref="J60:L60"/>
    <mergeCell ref="D57:M57"/>
    <mergeCell ref="J65:L65"/>
    <mergeCell ref="G65:H65"/>
    <mergeCell ref="D65:F65"/>
    <mergeCell ref="G59:H59"/>
    <mergeCell ref="J59:L59"/>
    <mergeCell ref="I58:L58"/>
    <mergeCell ref="D63:L63"/>
    <mergeCell ref="I64:L64"/>
    <mergeCell ref="D61:F61"/>
    <mergeCell ref="J164:L164"/>
    <mergeCell ref="I165:K165"/>
    <mergeCell ref="D159:M159"/>
    <mergeCell ref="I160:L160"/>
    <mergeCell ref="J161:L161"/>
    <mergeCell ref="J162:L162"/>
    <mergeCell ref="J163:L163"/>
    <mergeCell ref="C1:T1"/>
    <mergeCell ref="J148:L148"/>
    <mergeCell ref="J11:K11"/>
    <mergeCell ref="J12:K12"/>
    <mergeCell ref="I144:L144"/>
    <mergeCell ref="J145:L145"/>
    <mergeCell ref="J146:L146"/>
    <mergeCell ref="J147:L147"/>
    <mergeCell ref="D112:F112"/>
    <mergeCell ref="G112:H112"/>
    <mergeCell ref="J112:L112"/>
    <mergeCell ref="J114:L114"/>
    <mergeCell ref="G114:H114"/>
    <mergeCell ref="M3:T3"/>
    <mergeCell ref="C101:L101"/>
    <mergeCell ref="D98:F98"/>
    <mergeCell ref="G98:H98"/>
    <mergeCell ref="J98:L98"/>
    <mergeCell ref="D99:F99"/>
    <mergeCell ref="G99:H99"/>
    <mergeCell ref="J99:L99"/>
    <mergeCell ref="D100:F100"/>
    <mergeCell ref="G100:H100"/>
    <mergeCell ref="J100:L100"/>
    <mergeCell ref="C89:L89"/>
    <mergeCell ref="D90:M90"/>
    <mergeCell ref="D91:F91"/>
    <mergeCell ref="G91:L91"/>
    <mergeCell ref="G94:H94"/>
    <mergeCell ref="J94:L94"/>
    <mergeCell ref="J92:L92"/>
    <mergeCell ref="J93:L93"/>
    <mergeCell ref="D96:M96"/>
    <mergeCell ref="D97:F97"/>
    <mergeCell ref="G97:L97"/>
    <mergeCell ref="D94:F94"/>
    <mergeCell ref="C95:L95"/>
    <mergeCell ref="D93:F93"/>
    <mergeCell ref="G93:H93"/>
    <mergeCell ref="J87:L87"/>
    <mergeCell ref="D88:F88"/>
    <mergeCell ref="G88:H88"/>
    <mergeCell ref="J88:L88"/>
    <mergeCell ref="D87:F87"/>
    <mergeCell ref="G87:H87"/>
    <mergeCell ref="C83:L83"/>
    <mergeCell ref="I81:L81"/>
    <mergeCell ref="D84:M84"/>
    <mergeCell ref="D85:F85"/>
    <mergeCell ref="G85:L85"/>
    <mergeCell ref="D86:F86"/>
    <mergeCell ref="G86:H86"/>
    <mergeCell ref="J86:L86"/>
    <mergeCell ref="D79:F79"/>
    <mergeCell ref="G79:H79"/>
    <mergeCell ref="J79:L79"/>
    <mergeCell ref="D80:F80"/>
    <mergeCell ref="G80:H80"/>
    <mergeCell ref="J80:L80"/>
    <mergeCell ref="D76:M76"/>
    <mergeCell ref="D77:F77"/>
    <mergeCell ref="G77:L77"/>
    <mergeCell ref="D78:F78"/>
    <mergeCell ref="G78:H78"/>
    <mergeCell ref="J78:L78"/>
    <mergeCell ref="G73:H73"/>
    <mergeCell ref="J73:L73"/>
    <mergeCell ref="D74:F74"/>
    <mergeCell ref="G74:H74"/>
    <mergeCell ref="J74:L74"/>
    <mergeCell ref="C75:L75"/>
    <mergeCell ref="C68:L68"/>
    <mergeCell ref="D92:F92"/>
    <mergeCell ref="G92:H92"/>
    <mergeCell ref="D70:M70"/>
    <mergeCell ref="D71:F71"/>
    <mergeCell ref="G71:L71"/>
    <mergeCell ref="D72:F72"/>
    <mergeCell ref="G72:H72"/>
    <mergeCell ref="J72:L72"/>
    <mergeCell ref="D73:F73"/>
    <mergeCell ref="D66:F66"/>
    <mergeCell ref="G66:H66"/>
    <mergeCell ref="J66:L66"/>
    <mergeCell ref="D67:F67"/>
    <mergeCell ref="G67:H67"/>
    <mergeCell ref="J67:L67"/>
    <mergeCell ref="C56:L56"/>
    <mergeCell ref="C30:L30"/>
    <mergeCell ref="G34:H34"/>
    <mergeCell ref="J34:L34"/>
    <mergeCell ref="D32:F32"/>
    <mergeCell ref="G32:L32"/>
    <mergeCell ref="D35:F35"/>
    <mergeCell ref="G35:H35"/>
    <mergeCell ref="J35:L35"/>
    <mergeCell ref="D33:F33"/>
    <mergeCell ref="J21:L21"/>
    <mergeCell ref="G26:H26"/>
    <mergeCell ref="C22:L22"/>
    <mergeCell ref="G28:L28"/>
    <mergeCell ref="D27:F27"/>
    <mergeCell ref="G16:L16"/>
    <mergeCell ref="D20:F20"/>
    <mergeCell ref="D26:F26"/>
    <mergeCell ref="G20:L20"/>
    <mergeCell ref="D21:F21"/>
    <mergeCell ref="D29:F29"/>
    <mergeCell ref="G29:H29"/>
    <mergeCell ref="J29:L29"/>
    <mergeCell ref="J10:L10"/>
    <mergeCell ref="J13:L13"/>
    <mergeCell ref="G13:H13"/>
    <mergeCell ref="C14:L14"/>
    <mergeCell ref="D28:F28"/>
    <mergeCell ref="G27:H27"/>
    <mergeCell ref="J27:L27"/>
    <mergeCell ref="H5:J5"/>
    <mergeCell ref="G21:H21"/>
    <mergeCell ref="J25:L25"/>
    <mergeCell ref="D10:F10"/>
    <mergeCell ref="D13:F13"/>
    <mergeCell ref="C7:L7"/>
    <mergeCell ref="D8:M8"/>
    <mergeCell ref="D9:F9"/>
    <mergeCell ref="G9:L9"/>
    <mergeCell ref="G10:H10"/>
    <mergeCell ref="J18:L18"/>
    <mergeCell ref="D17:F17"/>
    <mergeCell ref="G19:H19"/>
    <mergeCell ref="G17:H17"/>
    <mergeCell ref="J17:L17"/>
    <mergeCell ref="D18:F18"/>
    <mergeCell ref="J19:L19"/>
    <mergeCell ref="D19:F19"/>
    <mergeCell ref="G18:H18"/>
    <mergeCell ref="D3:G3"/>
    <mergeCell ref="H3:J3"/>
    <mergeCell ref="K3:L3"/>
    <mergeCell ref="D4:G4"/>
    <mergeCell ref="H4:J4"/>
    <mergeCell ref="K4:L4"/>
    <mergeCell ref="K5:L5"/>
    <mergeCell ref="J26:L26"/>
    <mergeCell ref="D31:M31"/>
    <mergeCell ref="D6:G6"/>
    <mergeCell ref="H6:J6"/>
    <mergeCell ref="K6:L6"/>
    <mergeCell ref="D23:M23"/>
    <mergeCell ref="D16:F16"/>
    <mergeCell ref="D15:M15"/>
    <mergeCell ref="D5:G5"/>
    <mergeCell ref="G104:H104"/>
    <mergeCell ref="J104:L104"/>
    <mergeCell ref="D24:F24"/>
    <mergeCell ref="G24:L24"/>
    <mergeCell ref="D102:M102"/>
    <mergeCell ref="D25:F25"/>
    <mergeCell ref="G25:H25"/>
    <mergeCell ref="G33:H33"/>
    <mergeCell ref="J33:L33"/>
    <mergeCell ref="D34:F34"/>
    <mergeCell ref="D105:F105"/>
    <mergeCell ref="G105:H105"/>
    <mergeCell ref="J105:L105"/>
    <mergeCell ref="I51:L51"/>
    <mergeCell ref="I52:L52"/>
    <mergeCell ref="I53:L53"/>
    <mergeCell ref="J55:L55"/>
    <mergeCell ref="D103:F103"/>
    <mergeCell ref="G103:L103"/>
    <mergeCell ref="D104:F104"/>
    <mergeCell ref="D106:F106"/>
    <mergeCell ref="G106:H106"/>
    <mergeCell ref="J106:L106"/>
    <mergeCell ref="J108:L108"/>
    <mergeCell ref="C117:L117"/>
    <mergeCell ref="J116:L116"/>
    <mergeCell ref="C109:L109"/>
    <mergeCell ref="D110:M110"/>
    <mergeCell ref="D111:F111"/>
    <mergeCell ref="G111:L111"/>
    <mergeCell ref="D118:M118"/>
    <mergeCell ref="D119:F119"/>
    <mergeCell ref="G119:L119"/>
    <mergeCell ref="D113:F113"/>
    <mergeCell ref="G113:H113"/>
    <mergeCell ref="J113:L113"/>
    <mergeCell ref="D114:F114"/>
    <mergeCell ref="G122:H122"/>
    <mergeCell ref="J122:L122"/>
    <mergeCell ref="C126:L126"/>
    <mergeCell ref="D120:F120"/>
    <mergeCell ref="G120:H120"/>
    <mergeCell ref="J120:L120"/>
    <mergeCell ref="D121:F121"/>
    <mergeCell ref="G121:H121"/>
    <mergeCell ref="J121:L121"/>
    <mergeCell ref="J123:K123"/>
    <mergeCell ref="D129:F129"/>
    <mergeCell ref="G129:H129"/>
    <mergeCell ref="D130:F130"/>
    <mergeCell ref="J131:L131"/>
    <mergeCell ref="J107:L107"/>
    <mergeCell ref="D127:M127"/>
    <mergeCell ref="D128:F128"/>
    <mergeCell ref="G128:L128"/>
    <mergeCell ref="J129:L129"/>
    <mergeCell ref="D122:F122"/>
    <mergeCell ref="D151:M151"/>
    <mergeCell ref="D152:M152"/>
    <mergeCell ref="I150:K150"/>
    <mergeCell ref="D143:M143"/>
    <mergeCell ref="I149:L149"/>
    <mergeCell ref="I153:L153"/>
    <mergeCell ref="I36:L36"/>
    <mergeCell ref="D40:L40"/>
    <mergeCell ref="I42:L42"/>
    <mergeCell ref="I43:L43"/>
    <mergeCell ref="I44:L44"/>
    <mergeCell ref="C132:L132"/>
    <mergeCell ref="G130:H130"/>
    <mergeCell ref="J130:L130"/>
    <mergeCell ref="D131:F131"/>
    <mergeCell ref="G131:H131"/>
    <mergeCell ref="I41:L41"/>
    <mergeCell ref="J202:L202"/>
    <mergeCell ref="J203:L203"/>
    <mergeCell ref="J204:K204"/>
    <mergeCell ref="J194:L194"/>
    <mergeCell ref="J193:L193"/>
    <mergeCell ref="I191:L191"/>
    <mergeCell ref="J196:K196"/>
    <mergeCell ref="J154:L154"/>
    <mergeCell ref="J155:L155"/>
    <mergeCell ref="C205:L205"/>
    <mergeCell ref="C197:L197"/>
    <mergeCell ref="D198:M198"/>
    <mergeCell ref="I199:L199"/>
    <mergeCell ref="J200:L200"/>
    <mergeCell ref="J201:L201"/>
    <mergeCell ref="J192:L192"/>
    <mergeCell ref="J195:L195"/>
    <mergeCell ref="K188:L188"/>
    <mergeCell ref="I39:L39"/>
    <mergeCell ref="I183:L183"/>
    <mergeCell ref="J184:L184"/>
    <mergeCell ref="J185:L185"/>
    <mergeCell ref="J186:L186"/>
    <mergeCell ref="I45:L45"/>
    <mergeCell ref="J47:L47"/>
    <mergeCell ref="D182:L182"/>
    <mergeCell ref="I187:L187"/>
    <mergeCell ref="D48:L48"/>
    <mergeCell ref="I49:L49"/>
    <mergeCell ref="D190:M190"/>
    <mergeCell ref="C189:L189"/>
    <mergeCell ref="J156:L156"/>
    <mergeCell ref="J157:L157"/>
    <mergeCell ref="I50:L50"/>
    <mergeCell ref="I158:K158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0.140625" style="0" customWidth="1"/>
    <col min="4" max="4" width="13.421875" style="0" customWidth="1"/>
    <col min="7" max="7" width="9.140625" style="0" hidden="1" customWidth="1"/>
    <col min="10" max="10" width="12.140625" style="0" customWidth="1"/>
  </cols>
  <sheetData>
    <row r="1" spans="1:10" ht="12.75">
      <c r="A1" s="518" t="s">
        <v>0</v>
      </c>
      <c r="B1" s="807" t="s">
        <v>375</v>
      </c>
      <c r="C1" s="807"/>
      <c r="D1" s="807"/>
      <c r="E1" s="807"/>
      <c r="F1" s="807"/>
      <c r="G1" s="807"/>
      <c r="H1" s="807"/>
      <c r="I1" s="807"/>
      <c r="J1" s="518"/>
    </row>
    <row r="3" spans="2:9" ht="12.75">
      <c r="B3" s="933" t="s">
        <v>223</v>
      </c>
      <c r="C3" s="934"/>
      <c r="D3" s="934"/>
      <c r="E3" s="934"/>
      <c r="F3" s="934"/>
      <c r="G3" s="934"/>
      <c r="H3" s="934"/>
      <c r="I3" s="934"/>
    </row>
    <row r="4" spans="2:12" ht="45.75" customHeight="1">
      <c r="B4" s="934"/>
      <c r="C4" s="934"/>
      <c r="D4" s="934"/>
      <c r="E4" s="934"/>
      <c r="F4" s="934"/>
      <c r="G4" s="934"/>
      <c r="H4" s="934"/>
      <c r="I4" s="934"/>
      <c r="L4" s="425"/>
    </row>
    <row r="5" spans="2:9" ht="48.75" customHeight="1">
      <c r="B5" s="793">
        <v>2019</v>
      </c>
      <c r="C5" s="793"/>
      <c r="D5" s="793"/>
      <c r="E5" s="793"/>
      <c r="F5" s="793"/>
      <c r="G5" s="793"/>
      <c r="H5" s="793"/>
      <c r="I5" s="793"/>
    </row>
    <row r="6" spans="2:9" ht="17.25" customHeight="1">
      <c r="B6" s="932" t="s">
        <v>222</v>
      </c>
      <c r="C6" s="932"/>
      <c r="D6" s="932"/>
      <c r="E6" s="932"/>
      <c r="F6" s="932"/>
      <c r="G6" s="932"/>
      <c r="H6" s="932"/>
      <c r="I6" s="932"/>
    </row>
    <row r="7" spans="2:9" ht="12.75">
      <c r="B7" s="372"/>
      <c r="C7" s="98"/>
      <c r="D7" s="98"/>
      <c r="E7" s="98"/>
      <c r="F7" s="98"/>
      <c r="G7" s="98"/>
      <c r="H7" s="98"/>
      <c r="I7" s="373"/>
    </row>
    <row r="8" spans="2:9" ht="12.75">
      <c r="B8" s="497" t="s">
        <v>249</v>
      </c>
      <c r="C8" s="496"/>
      <c r="D8" s="496"/>
      <c r="E8" s="496"/>
      <c r="F8" s="496"/>
      <c r="G8" s="496"/>
      <c r="H8" s="496"/>
      <c r="I8" s="498">
        <v>1000000</v>
      </c>
    </row>
    <row r="9" spans="2:9" ht="12.75">
      <c r="B9" s="497"/>
      <c r="C9" s="496"/>
      <c r="D9" s="496"/>
      <c r="E9" s="496"/>
      <c r="F9" s="496"/>
      <c r="G9" s="496"/>
      <c r="H9" s="496"/>
      <c r="I9" s="498"/>
    </row>
    <row r="10" spans="2:9" ht="12.75">
      <c r="B10" s="499"/>
      <c r="C10" s="500"/>
      <c r="D10" s="500"/>
      <c r="E10" s="501"/>
      <c r="F10" s="496"/>
      <c r="G10" s="496"/>
      <c r="H10" s="496"/>
      <c r="I10" s="498"/>
    </row>
    <row r="11" spans="2:9" ht="12.75">
      <c r="B11" s="929" t="s">
        <v>250</v>
      </c>
      <c r="C11" s="930"/>
      <c r="D11" s="930"/>
      <c r="E11" s="931"/>
      <c r="F11" s="496"/>
      <c r="G11" s="496"/>
      <c r="H11" s="496"/>
      <c r="I11" s="498">
        <v>800000</v>
      </c>
    </row>
    <row r="12" spans="2:9" ht="12.75">
      <c r="B12" s="497"/>
      <c r="C12" s="496"/>
      <c r="D12" s="496"/>
      <c r="E12" s="496"/>
      <c r="F12" s="496"/>
      <c r="G12" s="496"/>
      <c r="H12" s="496"/>
      <c r="I12" s="498"/>
    </row>
    <row r="13" spans="2:14" ht="12.75">
      <c r="B13" s="929" t="s">
        <v>251</v>
      </c>
      <c r="C13" s="930"/>
      <c r="D13" s="931"/>
      <c r="E13" s="496"/>
      <c r="F13" s="496"/>
      <c r="G13" s="496"/>
      <c r="H13" s="496"/>
      <c r="I13" s="498">
        <v>700000</v>
      </c>
      <c r="N13" s="267" t="s">
        <v>0</v>
      </c>
    </row>
    <row r="14" spans="2:9" ht="12.75">
      <c r="B14" s="497"/>
      <c r="C14" s="496"/>
      <c r="D14" s="496"/>
      <c r="E14" s="496"/>
      <c r="F14" s="496"/>
      <c r="G14" s="496"/>
      <c r="H14" s="496"/>
      <c r="I14" s="498"/>
    </row>
    <row r="15" spans="2:9" ht="12.75">
      <c r="B15" s="929"/>
      <c r="C15" s="930"/>
      <c r="D15" s="931"/>
      <c r="E15" s="496"/>
      <c r="F15" s="496"/>
      <c r="G15" s="496"/>
      <c r="H15" s="496"/>
      <c r="I15" s="498"/>
    </row>
    <row r="16" spans="2:9" ht="12.75">
      <c r="B16" s="372"/>
      <c r="C16" s="98"/>
      <c r="D16" s="98"/>
      <c r="E16" s="98"/>
      <c r="F16" s="98"/>
      <c r="G16" s="98"/>
      <c r="H16" s="98"/>
      <c r="I16" s="373"/>
    </row>
    <row r="17" spans="2:9" ht="12.75">
      <c r="B17" s="372"/>
      <c r="C17" s="98"/>
      <c r="D17" s="98"/>
      <c r="E17" s="98"/>
      <c r="F17" s="98"/>
      <c r="G17" s="98"/>
      <c r="H17" s="98"/>
      <c r="I17" s="373"/>
    </row>
    <row r="18" spans="2:9" ht="12.75">
      <c r="B18" s="372"/>
      <c r="C18" s="98"/>
      <c r="D18" s="98"/>
      <c r="E18" s="98"/>
      <c r="F18" s="98"/>
      <c r="G18" s="98"/>
      <c r="H18" s="98"/>
      <c r="I18" s="373"/>
    </row>
    <row r="19" spans="2:9" ht="12.75">
      <c r="B19" s="372"/>
      <c r="C19" s="98"/>
      <c r="D19" s="98"/>
      <c r="E19" s="98"/>
      <c r="F19" s="98"/>
      <c r="G19" s="98"/>
      <c r="H19" s="98"/>
      <c r="I19" s="373"/>
    </row>
    <row r="20" spans="2:9" ht="12.75">
      <c r="B20" s="372"/>
      <c r="C20" s="98"/>
      <c r="D20" s="98"/>
      <c r="E20" s="98"/>
      <c r="F20" s="98"/>
      <c r="G20" s="98"/>
      <c r="H20" s="98"/>
      <c r="I20" s="373"/>
    </row>
    <row r="21" spans="2:9" ht="12.75">
      <c r="B21" s="372"/>
      <c r="C21" s="98"/>
      <c r="D21" s="98"/>
      <c r="E21" s="98"/>
      <c r="F21" s="98"/>
      <c r="G21" s="98"/>
      <c r="H21" s="98"/>
      <c r="I21" s="373"/>
    </row>
    <row r="22" spans="2:9" ht="12.75">
      <c r="B22" s="372"/>
      <c r="C22" s="98"/>
      <c r="D22" s="98"/>
      <c r="E22" s="98"/>
      <c r="F22" s="98"/>
      <c r="G22" s="98"/>
      <c r="H22" s="98"/>
      <c r="I22" s="373"/>
    </row>
    <row r="23" spans="2:9" ht="12.75">
      <c r="B23" s="372"/>
      <c r="C23" s="98"/>
      <c r="D23" s="98"/>
      <c r="E23" s="98"/>
      <c r="F23" s="98"/>
      <c r="G23" s="98"/>
      <c r="H23" s="98"/>
      <c r="I23" s="373"/>
    </row>
    <row r="24" spans="2:9" ht="12.75">
      <c r="B24" s="372"/>
      <c r="C24" s="98"/>
      <c r="D24" s="98"/>
      <c r="E24" s="98"/>
      <c r="F24" s="98"/>
      <c r="G24" s="98"/>
      <c r="H24" s="98"/>
      <c r="I24" s="373"/>
    </row>
    <row r="25" spans="2:9" ht="12.75">
      <c r="B25" s="372"/>
      <c r="C25" s="98"/>
      <c r="D25" s="98"/>
      <c r="E25" s="98"/>
      <c r="F25" s="98"/>
      <c r="G25" s="98"/>
      <c r="H25" s="98"/>
      <c r="I25" s="373"/>
    </row>
    <row r="26" spans="2:9" ht="12.75">
      <c r="B26" s="374" t="s">
        <v>217</v>
      </c>
      <c r="C26" s="371"/>
      <c r="D26" s="371"/>
      <c r="E26" s="371"/>
      <c r="F26" s="371"/>
      <c r="G26" s="371"/>
      <c r="H26" s="371"/>
      <c r="I26" s="375">
        <f>I8+I11+I13</f>
        <v>2500000</v>
      </c>
    </row>
  </sheetData>
  <sheetProtection/>
  <mergeCells count="7">
    <mergeCell ref="B1:I1"/>
    <mergeCell ref="B5:I5"/>
    <mergeCell ref="B15:D15"/>
    <mergeCell ref="B6:I6"/>
    <mergeCell ref="B3:I4"/>
    <mergeCell ref="B11:E11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A61" sqref="A61:N61"/>
    </sheetView>
  </sheetViews>
  <sheetFormatPr defaultColWidth="9.140625" defaultRowHeight="12.75"/>
  <cols>
    <col min="1" max="1" width="44.00390625" style="0" customWidth="1"/>
    <col min="2" max="2" width="0.13671875" style="0" hidden="1" customWidth="1"/>
    <col min="3" max="3" width="15.8515625" style="0" hidden="1" customWidth="1"/>
    <col min="4" max="4" width="5.7109375" style="0" hidden="1" customWidth="1"/>
    <col min="5" max="5" width="11.00390625" style="0" customWidth="1"/>
    <col min="6" max="6" width="14.8515625" style="0" customWidth="1"/>
    <col min="7" max="7" width="10.421875" style="0" customWidth="1"/>
    <col min="8" max="8" width="9.140625" style="0" hidden="1" customWidth="1"/>
    <col min="9" max="9" width="11.421875" style="0" customWidth="1"/>
    <col min="10" max="10" width="4.57421875" style="0" customWidth="1"/>
    <col min="11" max="11" width="9.7109375" style="0" hidden="1" customWidth="1"/>
    <col min="12" max="12" width="11.7109375" style="0" customWidth="1"/>
    <col min="13" max="13" width="10.57421875" style="0" customWidth="1"/>
    <col min="14" max="14" width="14.28125" style="0" customWidth="1"/>
    <col min="15" max="16" width="10.00390625" style="0" bestFit="1" customWidth="1"/>
  </cols>
  <sheetData>
    <row r="1" spans="1:14" ht="12.75">
      <c r="A1" s="939" t="s">
        <v>376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</row>
    <row r="2" spans="1:14" ht="12.75">
      <c r="A2" s="550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</row>
    <row r="3" spans="1:14" ht="32.25" customHeight="1">
      <c r="A3" s="936" t="s">
        <v>353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5" spans="1:14" ht="18.75">
      <c r="A5" s="937" t="s">
        <v>18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</row>
    <row r="6" spans="1:14" ht="36.75">
      <c r="A6" s="638" t="s">
        <v>262</v>
      </c>
      <c r="B6" s="638"/>
      <c r="C6" s="639"/>
      <c r="D6" s="639"/>
      <c r="E6" s="640" t="s">
        <v>56</v>
      </c>
      <c r="F6" s="641" t="s">
        <v>263</v>
      </c>
      <c r="G6" s="640" t="s">
        <v>264</v>
      </c>
      <c r="H6" s="640"/>
      <c r="I6" s="640" t="s">
        <v>244</v>
      </c>
      <c r="J6" s="640"/>
      <c r="K6" s="640"/>
      <c r="L6" s="640" t="s">
        <v>265</v>
      </c>
      <c r="M6" s="640" t="s">
        <v>325</v>
      </c>
      <c r="N6" s="640" t="s">
        <v>117</v>
      </c>
    </row>
    <row r="7" spans="1:14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25.5">
      <c r="A8" s="643" t="s">
        <v>347</v>
      </c>
      <c r="B8" s="643"/>
      <c r="C8" s="643"/>
      <c r="D8" s="643"/>
      <c r="E8" s="643">
        <v>2500000</v>
      </c>
      <c r="F8" s="496">
        <v>0</v>
      </c>
      <c r="G8" s="496">
        <v>0</v>
      </c>
      <c r="H8" s="496"/>
      <c r="I8" s="496">
        <v>0</v>
      </c>
      <c r="J8" s="496"/>
      <c r="K8" s="496"/>
      <c r="L8" s="496">
        <v>3459045</v>
      </c>
      <c r="M8" s="496">
        <v>0</v>
      </c>
      <c r="N8" s="496">
        <f>SUM(E8:M8)</f>
        <v>5959045</v>
      </c>
    </row>
    <row r="9" spans="1:14" ht="12.75">
      <c r="A9" s="496" t="s">
        <v>266</v>
      </c>
      <c r="B9" s="496"/>
      <c r="C9" s="496"/>
      <c r="D9" s="496"/>
      <c r="E9" s="496">
        <v>0</v>
      </c>
      <c r="F9" s="496">
        <v>1680000</v>
      </c>
      <c r="G9" s="496">
        <v>0</v>
      </c>
      <c r="H9" s="496"/>
      <c r="I9" s="496">
        <v>0</v>
      </c>
      <c r="J9" s="496"/>
      <c r="K9" s="496"/>
      <c r="L9" s="496">
        <v>0</v>
      </c>
      <c r="M9" s="496">
        <v>0</v>
      </c>
      <c r="N9" s="496">
        <f aca="true" t="shared" si="0" ref="N9:N24">SUM(E9:M9)</f>
        <v>1680000</v>
      </c>
    </row>
    <row r="10" spans="1:14" ht="12.75">
      <c r="A10" s="496" t="s">
        <v>267</v>
      </c>
      <c r="B10" s="496"/>
      <c r="C10" s="496"/>
      <c r="D10" s="496"/>
      <c r="E10" s="496">
        <v>0</v>
      </c>
      <c r="F10" s="496">
        <v>0</v>
      </c>
      <c r="G10" s="496">
        <v>2340000</v>
      </c>
      <c r="H10" s="496"/>
      <c r="I10" s="496">
        <v>456000</v>
      </c>
      <c r="J10" s="496"/>
      <c r="K10" s="496"/>
      <c r="L10" s="496">
        <v>2058000</v>
      </c>
      <c r="M10" s="496">
        <v>0</v>
      </c>
      <c r="N10" s="496">
        <f t="shared" si="0"/>
        <v>4854000</v>
      </c>
    </row>
    <row r="11" spans="1:14" ht="12.75">
      <c r="A11" s="496" t="s">
        <v>268</v>
      </c>
      <c r="B11" s="496"/>
      <c r="C11" s="496"/>
      <c r="D11" s="496"/>
      <c r="E11" s="496">
        <v>0</v>
      </c>
      <c r="F11" s="496">
        <v>0</v>
      </c>
      <c r="G11" s="496">
        <v>0</v>
      </c>
      <c r="H11" s="496"/>
      <c r="I11" s="496">
        <v>0</v>
      </c>
      <c r="J11" s="496"/>
      <c r="K11" s="496"/>
      <c r="L11" s="496">
        <v>7008000</v>
      </c>
      <c r="M11" s="496">
        <v>0</v>
      </c>
      <c r="N11" s="496">
        <f t="shared" si="0"/>
        <v>7008000</v>
      </c>
    </row>
    <row r="12" spans="1:14" ht="12.75">
      <c r="A12" s="496" t="s">
        <v>269</v>
      </c>
      <c r="B12" s="496"/>
      <c r="C12" s="496"/>
      <c r="D12" s="496"/>
      <c r="E12" s="496">
        <v>0</v>
      </c>
      <c r="F12" s="496">
        <v>0</v>
      </c>
      <c r="G12" s="496">
        <v>4014000</v>
      </c>
      <c r="H12" s="496"/>
      <c r="I12" s="496">
        <v>710000</v>
      </c>
      <c r="J12" s="496"/>
      <c r="K12" s="496"/>
      <c r="L12" s="496">
        <v>6800000</v>
      </c>
      <c r="M12" s="496">
        <v>12841912</v>
      </c>
      <c r="N12" s="496">
        <f>SUM(G12:M12)</f>
        <v>24365912</v>
      </c>
    </row>
    <row r="13" spans="1:14" ht="12.75">
      <c r="A13" s="496" t="s">
        <v>270</v>
      </c>
      <c r="B13" s="496"/>
      <c r="C13" s="496"/>
      <c r="D13" s="496"/>
      <c r="E13" s="496">
        <v>0</v>
      </c>
      <c r="F13" s="496">
        <v>0</v>
      </c>
      <c r="G13" s="496">
        <v>3240600</v>
      </c>
      <c r="H13" s="496"/>
      <c r="I13" s="496">
        <v>620000</v>
      </c>
      <c r="J13" s="496"/>
      <c r="K13" s="496"/>
      <c r="L13" s="496">
        <v>1100000</v>
      </c>
      <c r="M13" s="496">
        <v>0</v>
      </c>
      <c r="N13" s="496">
        <f t="shared" si="0"/>
        <v>4960600</v>
      </c>
    </row>
    <row r="14" spans="1:14" ht="12.75">
      <c r="A14" s="496" t="s">
        <v>271</v>
      </c>
      <c r="B14" s="496"/>
      <c r="C14" s="496"/>
      <c r="D14" s="496"/>
      <c r="E14" s="496">
        <v>0</v>
      </c>
      <c r="F14" s="496">
        <v>0</v>
      </c>
      <c r="G14" s="496">
        <v>0</v>
      </c>
      <c r="H14" s="496"/>
      <c r="I14" s="496">
        <v>0</v>
      </c>
      <c r="J14" s="496"/>
      <c r="K14" s="496"/>
      <c r="L14" s="496">
        <v>12977000</v>
      </c>
      <c r="M14" s="496">
        <v>0</v>
      </c>
      <c r="N14" s="496">
        <f t="shared" si="0"/>
        <v>12977000</v>
      </c>
    </row>
    <row r="15" spans="1:14" ht="12.75">
      <c r="A15" s="496" t="s">
        <v>272</v>
      </c>
      <c r="B15" s="496"/>
      <c r="C15" s="496"/>
      <c r="D15" s="496"/>
      <c r="E15" s="496">
        <v>0</v>
      </c>
      <c r="F15" s="496">
        <v>0</v>
      </c>
      <c r="G15" s="496">
        <v>0</v>
      </c>
      <c r="H15" s="496"/>
      <c r="I15" s="496">
        <v>0</v>
      </c>
      <c r="J15" s="496"/>
      <c r="K15" s="496"/>
      <c r="L15" s="496">
        <v>168000</v>
      </c>
      <c r="M15" s="496">
        <v>0</v>
      </c>
      <c r="N15" s="496">
        <f t="shared" si="0"/>
        <v>168000</v>
      </c>
    </row>
    <row r="16" spans="1:14" ht="12.75">
      <c r="A16" s="496" t="s">
        <v>273</v>
      </c>
      <c r="B16" s="496"/>
      <c r="C16" s="496"/>
      <c r="D16" s="496"/>
      <c r="E16" s="496">
        <v>0</v>
      </c>
      <c r="F16" s="496">
        <v>0</v>
      </c>
      <c r="G16" s="496">
        <v>0</v>
      </c>
      <c r="H16" s="496"/>
      <c r="I16" s="496">
        <v>0</v>
      </c>
      <c r="J16" s="496"/>
      <c r="K16" s="496"/>
      <c r="L16" s="496">
        <v>1461972</v>
      </c>
      <c r="M16" s="496">
        <v>0</v>
      </c>
      <c r="N16" s="496">
        <f t="shared" si="0"/>
        <v>1461972</v>
      </c>
    </row>
    <row r="17" spans="1:14" ht="12.75">
      <c r="A17" s="496" t="s">
        <v>93</v>
      </c>
      <c r="B17" s="496"/>
      <c r="C17" s="496"/>
      <c r="D17" s="496"/>
      <c r="E17" s="496">
        <v>0</v>
      </c>
      <c r="F17" s="496">
        <v>0</v>
      </c>
      <c r="G17" s="496">
        <v>2085000</v>
      </c>
      <c r="H17" s="496"/>
      <c r="I17" s="496">
        <v>407000</v>
      </c>
      <c r="J17" s="496"/>
      <c r="K17" s="496"/>
      <c r="L17" s="496">
        <v>0</v>
      </c>
      <c r="M17" s="496">
        <v>0</v>
      </c>
      <c r="N17" s="496">
        <f t="shared" si="0"/>
        <v>2492000</v>
      </c>
    </row>
    <row r="18" spans="1:14" ht="12.75">
      <c r="A18" s="496" t="s">
        <v>274</v>
      </c>
      <c r="B18" s="496"/>
      <c r="C18" s="496"/>
      <c r="D18" s="496"/>
      <c r="E18" s="496">
        <v>0</v>
      </c>
      <c r="F18" s="496">
        <v>0</v>
      </c>
      <c r="G18" s="496">
        <v>0</v>
      </c>
      <c r="H18" s="496"/>
      <c r="I18" s="496">
        <v>0</v>
      </c>
      <c r="J18" s="496"/>
      <c r="K18" s="496"/>
      <c r="L18" s="496">
        <v>360000</v>
      </c>
      <c r="M18" s="496">
        <v>0</v>
      </c>
      <c r="N18" s="496">
        <f t="shared" si="0"/>
        <v>360000</v>
      </c>
    </row>
    <row r="19" spans="1:14" ht="12.75">
      <c r="A19" s="496" t="s">
        <v>275</v>
      </c>
      <c r="B19" s="496"/>
      <c r="C19" s="496"/>
      <c r="D19" s="496"/>
      <c r="E19" s="496">
        <v>0</v>
      </c>
      <c r="F19" s="496">
        <v>0</v>
      </c>
      <c r="G19" s="496">
        <v>0</v>
      </c>
      <c r="H19" s="496"/>
      <c r="I19" s="496">
        <v>0</v>
      </c>
      <c r="J19" s="496"/>
      <c r="K19" s="496"/>
      <c r="L19" s="496">
        <v>1725200</v>
      </c>
      <c r="M19" s="496">
        <v>0</v>
      </c>
      <c r="N19" s="496">
        <f t="shared" si="0"/>
        <v>1725200</v>
      </c>
    </row>
    <row r="20" spans="1:14" ht="12.75">
      <c r="A20" s="496" t="s">
        <v>277</v>
      </c>
      <c r="B20" s="496"/>
      <c r="C20" s="496"/>
      <c r="D20" s="496"/>
      <c r="E20" s="496">
        <v>0</v>
      </c>
      <c r="F20" s="496">
        <v>0</v>
      </c>
      <c r="G20" s="496">
        <v>0</v>
      </c>
      <c r="H20" s="496"/>
      <c r="I20" s="496">
        <v>0</v>
      </c>
      <c r="J20" s="496"/>
      <c r="K20" s="496"/>
      <c r="L20" s="496">
        <v>1108310</v>
      </c>
      <c r="M20" s="496">
        <v>0</v>
      </c>
      <c r="N20" s="496">
        <f t="shared" si="0"/>
        <v>1108310</v>
      </c>
    </row>
    <row r="21" spans="1:14" ht="12.75">
      <c r="A21" s="496" t="s">
        <v>156</v>
      </c>
      <c r="B21" s="496"/>
      <c r="C21" s="496"/>
      <c r="D21" s="496"/>
      <c r="E21" s="496">
        <v>0</v>
      </c>
      <c r="F21" s="496">
        <v>0</v>
      </c>
      <c r="G21" s="496">
        <v>2535000</v>
      </c>
      <c r="H21" s="496"/>
      <c r="I21" s="496">
        <v>495000</v>
      </c>
      <c r="J21" s="496"/>
      <c r="K21" s="496"/>
      <c r="L21" s="496">
        <v>1800000</v>
      </c>
      <c r="M21" s="496">
        <v>0</v>
      </c>
      <c r="N21" s="496">
        <f t="shared" si="0"/>
        <v>4830000</v>
      </c>
    </row>
    <row r="22" spans="1:14" ht="12.75">
      <c r="A22" s="496" t="s">
        <v>126</v>
      </c>
      <c r="B22" s="496"/>
      <c r="C22" s="496"/>
      <c r="D22" s="496"/>
      <c r="E22" s="496">
        <v>0</v>
      </c>
      <c r="F22" s="496">
        <v>0</v>
      </c>
      <c r="G22" s="496">
        <v>4816000</v>
      </c>
      <c r="H22" s="496"/>
      <c r="I22" s="496">
        <v>939120</v>
      </c>
      <c r="J22" s="496"/>
      <c r="K22" s="496"/>
      <c r="L22" s="496">
        <v>16837550</v>
      </c>
      <c r="M22" s="496">
        <v>0</v>
      </c>
      <c r="N22" s="496">
        <f>SUM(G22:M22)</f>
        <v>22592670</v>
      </c>
    </row>
    <row r="23" spans="1:14" ht="28.5" customHeight="1">
      <c r="A23" s="941" t="s">
        <v>310</v>
      </c>
      <c r="B23" s="941"/>
      <c r="C23" s="941"/>
      <c r="D23" s="496"/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6">
        <v>0</v>
      </c>
      <c r="K23" s="496">
        <v>0</v>
      </c>
      <c r="L23" s="496">
        <v>0</v>
      </c>
      <c r="M23" s="496">
        <v>0</v>
      </c>
      <c r="N23" s="496">
        <f t="shared" si="0"/>
        <v>0</v>
      </c>
    </row>
    <row r="24" spans="1:14" ht="28.5" customHeight="1">
      <c r="A24" s="642" t="s">
        <v>349</v>
      </c>
      <c r="B24" s="642"/>
      <c r="C24" s="642"/>
      <c r="D24" s="496"/>
      <c r="E24" s="496">
        <v>0</v>
      </c>
      <c r="F24" s="496">
        <v>0</v>
      </c>
      <c r="G24" s="496">
        <v>383083</v>
      </c>
      <c r="H24" s="496"/>
      <c r="I24" s="496">
        <v>0</v>
      </c>
      <c r="J24" s="496"/>
      <c r="K24" s="496"/>
      <c r="L24" s="496">
        <v>8087734</v>
      </c>
      <c r="M24" s="496">
        <v>0</v>
      </c>
      <c r="N24" s="496">
        <f t="shared" si="0"/>
        <v>8470817</v>
      </c>
    </row>
    <row r="25" spans="1:16" ht="15">
      <c r="A25" s="639" t="s">
        <v>278</v>
      </c>
      <c r="B25" s="639"/>
      <c r="C25" s="639"/>
      <c r="D25" s="639"/>
      <c r="E25" s="639">
        <f>SUM(E8:E24)</f>
        <v>2500000</v>
      </c>
      <c r="F25" s="639">
        <f aca="true" t="shared" si="1" ref="F25:N25">SUM(F8:F24)</f>
        <v>1680000</v>
      </c>
      <c r="G25" s="639">
        <f t="shared" si="1"/>
        <v>19413683</v>
      </c>
      <c r="H25" s="639">
        <f t="shared" si="1"/>
        <v>0</v>
      </c>
      <c r="I25" s="639">
        <f t="shared" si="1"/>
        <v>3627120</v>
      </c>
      <c r="J25" s="639">
        <f t="shared" si="1"/>
        <v>0</v>
      </c>
      <c r="K25" s="639">
        <f t="shared" si="1"/>
        <v>0</v>
      </c>
      <c r="L25" s="639">
        <f t="shared" si="1"/>
        <v>64950811</v>
      </c>
      <c r="M25" s="639">
        <f t="shared" si="1"/>
        <v>12841912</v>
      </c>
      <c r="N25" s="639">
        <f t="shared" si="1"/>
        <v>105013526</v>
      </c>
      <c r="P25" s="646"/>
    </row>
    <row r="26" spans="1:14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5">
      <c r="A27" s="639" t="s">
        <v>279</v>
      </c>
      <c r="B27" s="639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</row>
    <row r="28" spans="1:14" ht="25.5">
      <c r="A28" s="643" t="s">
        <v>280</v>
      </c>
      <c r="B28" s="643"/>
      <c r="C28" s="643"/>
      <c r="D28" s="643"/>
      <c r="E28" s="643">
        <v>0</v>
      </c>
      <c r="F28" s="496">
        <v>24442631</v>
      </c>
      <c r="G28" s="496">
        <v>0</v>
      </c>
      <c r="H28" s="496"/>
      <c r="I28" s="496">
        <v>0</v>
      </c>
      <c r="J28" s="496">
        <v>0</v>
      </c>
      <c r="K28" s="496"/>
      <c r="L28" s="496">
        <v>0</v>
      </c>
      <c r="M28" s="496">
        <v>0</v>
      </c>
      <c r="N28" s="496">
        <f>SUM(E28:M28)</f>
        <v>24442631</v>
      </c>
    </row>
    <row r="29" spans="1:14" ht="12.75">
      <c r="A29" s="496" t="s">
        <v>281</v>
      </c>
      <c r="B29" s="496"/>
      <c r="C29" s="496"/>
      <c r="D29" s="496"/>
      <c r="E29" s="496">
        <v>0</v>
      </c>
      <c r="F29" s="496">
        <v>0</v>
      </c>
      <c r="G29" s="496">
        <v>2710000</v>
      </c>
      <c r="H29" s="496"/>
      <c r="I29" s="496">
        <v>529000</v>
      </c>
      <c r="J29" s="496"/>
      <c r="K29" s="496"/>
      <c r="L29" s="496">
        <v>3429000</v>
      </c>
      <c r="M29" s="496">
        <v>0</v>
      </c>
      <c r="N29" s="496">
        <f>SUM(E29:M29)</f>
        <v>6668000</v>
      </c>
    </row>
    <row r="30" spans="1:14" ht="12.75">
      <c r="A30" s="496" t="s">
        <v>282</v>
      </c>
      <c r="B30" s="496"/>
      <c r="C30" s="496"/>
      <c r="D30" s="496"/>
      <c r="E30" s="496">
        <v>0</v>
      </c>
      <c r="F30" s="496">
        <v>0</v>
      </c>
      <c r="G30" s="496">
        <v>0</v>
      </c>
      <c r="H30" s="496">
        <v>0</v>
      </c>
      <c r="I30" s="496">
        <v>0</v>
      </c>
      <c r="J30" s="496">
        <v>0</v>
      </c>
      <c r="K30" s="496">
        <v>0</v>
      </c>
      <c r="L30" s="496">
        <v>0</v>
      </c>
      <c r="M30" s="496">
        <v>0</v>
      </c>
      <c r="N30" s="496">
        <f aca="true" t="shared" si="2" ref="N30:N37">SUM(E30:M30)</f>
        <v>0</v>
      </c>
    </row>
    <row r="31" spans="1:14" ht="12.75">
      <c r="A31" s="496" t="s">
        <v>107</v>
      </c>
      <c r="B31" s="496"/>
      <c r="C31" s="496"/>
      <c r="D31" s="496"/>
      <c r="E31" s="496">
        <v>0</v>
      </c>
      <c r="F31" s="496">
        <v>0</v>
      </c>
      <c r="G31" s="496">
        <v>15849960</v>
      </c>
      <c r="H31" s="496"/>
      <c r="I31" s="496">
        <v>1545336</v>
      </c>
      <c r="J31" s="496"/>
      <c r="K31" s="496"/>
      <c r="L31" s="496">
        <v>1879545</v>
      </c>
      <c r="M31" s="496">
        <v>0</v>
      </c>
      <c r="N31" s="496">
        <f t="shared" si="2"/>
        <v>19274841</v>
      </c>
    </row>
    <row r="32" spans="1:14" ht="12.75">
      <c r="A32" s="935" t="s">
        <v>311</v>
      </c>
      <c r="B32" s="935"/>
      <c r="C32" s="935"/>
      <c r="D32" s="496"/>
      <c r="E32" s="496">
        <v>0</v>
      </c>
      <c r="F32" s="496">
        <v>0</v>
      </c>
      <c r="G32" s="496">
        <v>3344000</v>
      </c>
      <c r="H32" s="496"/>
      <c r="I32" s="496">
        <v>735680</v>
      </c>
      <c r="J32" s="496"/>
      <c r="K32" s="496"/>
      <c r="L32" s="496">
        <v>3341000</v>
      </c>
      <c r="M32" s="496">
        <v>0</v>
      </c>
      <c r="N32" s="496">
        <f t="shared" si="2"/>
        <v>7420680</v>
      </c>
    </row>
    <row r="33" spans="1:14" ht="12.75">
      <c r="A33" s="935" t="s">
        <v>312</v>
      </c>
      <c r="B33" s="935"/>
      <c r="C33" s="935"/>
      <c r="D33" s="496"/>
      <c r="E33" s="496">
        <v>0</v>
      </c>
      <c r="F33" s="496">
        <v>0</v>
      </c>
      <c r="G33" s="496">
        <v>12960000</v>
      </c>
      <c r="H33" s="496"/>
      <c r="I33" s="496">
        <v>2851200</v>
      </c>
      <c r="J33" s="496"/>
      <c r="K33" s="496"/>
      <c r="L33" s="496">
        <v>8576558</v>
      </c>
      <c r="M33" s="496">
        <v>0</v>
      </c>
      <c r="N33" s="496">
        <f t="shared" si="2"/>
        <v>24387758</v>
      </c>
    </row>
    <row r="34" spans="1:14" ht="12.75">
      <c r="A34" s="935" t="s">
        <v>309</v>
      </c>
      <c r="B34" s="935"/>
      <c r="C34" s="935"/>
      <c r="D34" s="935"/>
      <c r="E34" s="496">
        <v>0</v>
      </c>
      <c r="F34" s="496"/>
      <c r="G34" s="496">
        <v>0</v>
      </c>
      <c r="H34" s="496"/>
      <c r="I34" s="496">
        <v>0</v>
      </c>
      <c r="J34" s="496"/>
      <c r="K34" s="496"/>
      <c r="L34" s="496">
        <v>2200000</v>
      </c>
      <c r="M34" s="496">
        <v>0</v>
      </c>
      <c r="N34" s="496">
        <f t="shared" si="2"/>
        <v>2200000</v>
      </c>
    </row>
    <row r="35" spans="1:14" ht="12.75">
      <c r="A35" s="644" t="s">
        <v>348</v>
      </c>
      <c r="B35" s="644"/>
      <c r="C35" s="644"/>
      <c r="D35" s="644"/>
      <c r="E35" s="496">
        <v>0</v>
      </c>
      <c r="F35" s="496">
        <v>0</v>
      </c>
      <c r="G35" s="496">
        <v>0</v>
      </c>
      <c r="H35" s="496"/>
      <c r="I35" s="496">
        <v>0</v>
      </c>
      <c r="J35" s="496"/>
      <c r="K35" s="496"/>
      <c r="L35" s="496">
        <v>0</v>
      </c>
      <c r="M35" s="496">
        <v>0</v>
      </c>
      <c r="N35" s="496">
        <f t="shared" si="2"/>
        <v>0</v>
      </c>
    </row>
    <row r="36" spans="1:14" ht="12.75">
      <c r="A36" s="496" t="s">
        <v>276</v>
      </c>
      <c r="B36" s="496"/>
      <c r="C36" s="496"/>
      <c r="D36" s="496"/>
      <c r="E36" s="496">
        <v>0</v>
      </c>
      <c r="F36" s="496">
        <v>0</v>
      </c>
      <c r="G36" s="496">
        <v>0</v>
      </c>
      <c r="H36" s="496"/>
      <c r="I36" s="496">
        <v>0</v>
      </c>
      <c r="J36" s="496"/>
      <c r="K36" s="496"/>
      <c r="L36" s="496">
        <v>0</v>
      </c>
      <c r="M36" s="496">
        <v>0</v>
      </c>
      <c r="N36" s="496">
        <f t="shared" si="2"/>
        <v>0</v>
      </c>
    </row>
    <row r="37" spans="1:14" ht="38.25">
      <c r="A37" s="643" t="s">
        <v>352</v>
      </c>
      <c r="B37" s="496"/>
      <c r="C37" s="496"/>
      <c r="D37" s="496"/>
      <c r="E37" s="496">
        <v>0</v>
      </c>
      <c r="F37" s="496">
        <v>0</v>
      </c>
      <c r="G37" s="496">
        <v>0</v>
      </c>
      <c r="H37" s="496">
        <v>0</v>
      </c>
      <c r="I37" s="496">
        <v>0</v>
      </c>
      <c r="J37" s="496">
        <v>0</v>
      </c>
      <c r="K37" s="496">
        <v>0</v>
      </c>
      <c r="L37" s="496">
        <v>1769395</v>
      </c>
      <c r="M37" s="496">
        <v>0</v>
      </c>
      <c r="N37" s="496">
        <f t="shared" si="2"/>
        <v>1769395</v>
      </c>
    </row>
    <row r="38" spans="1:14" ht="15">
      <c r="A38" s="639" t="s">
        <v>283</v>
      </c>
      <c r="B38" s="639"/>
      <c r="C38" s="639"/>
      <c r="D38" s="639"/>
      <c r="E38" s="639">
        <f>SUM(E29:E37)</f>
        <v>0</v>
      </c>
      <c r="F38" s="639">
        <v>244442631</v>
      </c>
      <c r="G38" s="639">
        <f aca="true" t="shared" si="3" ref="G38:M38">SUM(G29:G37)</f>
        <v>34863960</v>
      </c>
      <c r="H38" s="639">
        <f t="shared" si="3"/>
        <v>0</v>
      </c>
      <c r="I38" s="639">
        <f t="shared" si="3"/>
        <v>5661216</v>
      </c>
      <c r="J38" s="639">
        <f t="shared" si="3"/>
        <v>0</v>
      </c>
      <c r="K38" s="639">
        <f t="shared" si="3"/>
        <v>0</v>
      </c>
      <c r="L38" s="639">
        <f t="shared" si="3"/>
        <v>21195498</v>
      </c>
      <c r="M38" s="639">
        <f t="shared" si="3"/>
        <v>0</v>
      </c>
      <c r="N38" s="496">
        <f>SUM(E38:M38)</f>
        <v>306163305</v>
      </c>
    </row>
    <row r="39" spans="1:14" ht="12.75">
      <c r="A39" s="496"/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</row>
    <row r="40" spans="1:14" ht="30">
      <c r="A40" s="638" t="s">
        <v>284</v>
      </c>
      <c r="B40" s="638"/>
      <c r="C40" s="638"/>
      <c r="D40" s="638"/>
      <c r="E40" s="638">
        <f>E25+E38</f>
        <v>2500000</v>
      </c>
      <c r="F40" s="638">
        <f>F25+F28</f>
        <v>26122631</v>
      </c>
      <c r="G40" s="638">
        <f aca="true" t="shared" si="4" ref="G40:M40">G25+G38</f>
        <v>54277643</v>
      </c>
      <c r="H40" s="638">
        <f t="shared" si="4"/>
        <v>0</v>
      </c>
      <c r="I40" s="638">
        <f t="shared" si="4"/>
        <v>9288336</v>
      </c>
      <c r="J40" s="638">
        <f t="shared" si="4"/>
        <v>0</v>
      </c>
      <c r="K40" s="638">
        <f t="shared" si="4"/>
        <v>0</v>
      </c>
      <c r="L40" s="638">
        <f t="shared" si="4"/>
        <v>86146309</v>
      </c>
      <c r="M40" s="638">
        <f t="shared" si="4"/>
        <v>12841912</v>
      </c>
      <c r="N40" s="496">
        <f>SUM(E40:M40)</f>
        <v>191176831</v>
      </c>
    </row>
    <row r="41" spans="1:14" ht="30">
      <c r="A41" s="639" t="s">
        <v>285</v>
      </c>
      <c r="B41" s="639"/>
      <c r="C41" s="496"/>
      <c r="D41" s="496"/>
      <c r="E41" s="496"/>
      <c r="F41" s="496"/>
      <c r="G41" s="496"/>
      <c r="H41" s="496"/>
      <c r="I41" s="496"/>
      <c r="J41" s="496"/>
      <c r="K41" s="496"/>
      <c r="L41" s="496" t="s">
        <v>16</v>
      </c>
      <c r="M41" s="496" t="s">
        <v>17</v>
      </c>
      <c r="N41" s="638" t="s">
        <v>118</v>
      </c>
    </row>
    <row r="42" spans="1:14" ht="12.75">
      <c r="A42" s="496" t="s">
        <v>286</v>
      </c>
      <c r="B42" s="496"/>
      <c r="C42" s="496"/>
      <c r="D42" s="496"/>
      <c r="E42" s="496">
        <v>0</v>
      </c>
      <c r="F42" s="496">
        <v>0</v>
      </c>
      <c r="G42" s="496">
        <v>0</v>
      </c>
      <c r="H42" s="496">
        <v>0</v>
      </c>
      <c r="I42" s="496">
        <v>0</v>
      </c>
      <c r="J42" s="496">
        <v>0</v>
      </c>
      <c r="K42" s="496">
        <v>0</v>
      </c>
      <c r="L42" s="496">
        <v>0</v>
      </c>
      <c r="M42" s="496">
        <v>0</v>
      </c>
      <c r="N42" s="496">
        <f>SUM(E42:M42)</f>
        <v>0</v>
      </c>
    </row>
    <row r="43" spans="1:14" ht="12.75">
      <c r="A43" s="496" t="s">
        <v>164</v>
      </c>
      <c r="B43" s="496"/>
      <c r="C43" s="496"/>
      <c r="D43" s="496"/>
      <c r="E43" s="496">
        <v>0</v>
      </c>
      <c r="F43" s="496">
        <v>0</v>
      </c>
      <c r="G43" s="496">
        <v>0</v>
      </c>
      <c r="H43" s="496">
        <v>0</v>
      </c>
      <c r="I43" s="496">
        <v>0</v>
      </c>
      <c r="J43" s="496">
        <v>0</v>
      </c>
      <c r="K43" s="496">
        <v>0</v>
      </c>
      <c r="L43" s="496">
        <v>0</v>
      </c>
      <c r="M43" s="496">
        <v>0</v>
      </c>
      <c r="N43" s="496">
        <f aca="true" t="shared" si="5" ref="N43:N48">SUM(E43:M43)</f>
        <v>0</v>
      </c>
    </row>
    <row r="44" spans="1:14" ht="12.75">
      <c r="A44" s="496" t="s">
        <v>287</v>
      </c>
      <c r="B44" s="496"/>
      <c r="C44" s="496"/>
      <c r="D44" s="496"/>
      <c r="E44" s="496">
        <v>0</v>
      </c>
      <c r="F44" s="496">
        <v>0</v>
      </c>
      <c r="G44" s="496">
        <v>0</v>
      </c>
      <c r="H44" s="496">
        <v>0</v>
      </c>
      <c r="I44" s="496">
        <v>0</v>
      </c>
      <c r="J44" s="496">
        <v>0</v>
      </c>
      <c r="K44" s="496">
        <v>0</v>
      </c>
      <c r="L44" s="496">
        <v>0</v>
      </c>
      <c r="M44" s="496">
        <v>0</v>
      </c>
      <c r="N44" s="496">
        <f t="shared" si="5"/>
        <v>0</v>
      </c>
    </row>
    <row r="45" spans="1:14" ht="12.75">
      <c r="A45" s="496" t="s">
        <v>288</v>
      </c>
      <c r="B45" s="496"/>
      <c r="C45" s="496"/>
      <c r="D45" s="496"/>
      <c r="E45" s="496">
        <v>0</v>
      </c>
      <c r="F45" s="496">
        <v>0</v>
      </c>
      <c r="G45" s="496">
        <v>0</v>
      </c>
      <c r="H45" s="496">
        <v>0</v>
      </c>
      <c r="I45" s="496">
        <v>0</v>
      </c>
      <c r="J45" s="496">
        <v>0</v>
      </c>
      <c r="K45" s="496">
        <v>0</v>
      </c>
      <c r="L45" s="496">
        <v>0</v>
      </c>
      <c r="M45" s="496">
        <v>68161050</v>
      </c>
      <c r="N45" s="496">
        <f t="shared" si="5"/>
        <v>68161050</v>
      </c>
    </row>
    <row r="46" spans="1:14" ht="12.75">
      <c r="A46" s="496" t="s">
        <v>289</v>
      </c>
      <c r="B46" s="496"/>
      <c r="C46" s="496"/>
      <c r="D46" s="496"/>
      <c r="E46" s="496">
        <v>0</v>
      </c>
      <c r="F46" s="496">
        <v>0</v>
      </c>
      <c r="G46" s="496">
        <v>0</v>
      </c>
      <c r="H46" s="496">
        <v>0</v>
      </c>
      <c r="I46" s="496">
        <v>0</v>
      </c>
      <c r="J46" s="496">
        <v>0</v>
      </c>
      <c r="K46" s="496"/>
      <c r="L46" s="496">
        <v>300000</v>
      </c>
      <c r="M46" s="496">
        <v>0</v>
      </c>
      <c r="N46" s="496">
        <f t="shared" si="5"/>
        <v>300000</v>
      </c>
    </row>
    <row r="47" spans="1:14" ht="12.75">
      <c r="A47" s="496" t="s">
        <v>197</v>
      </c>
      <c r="B47" s="496"/>
      <c r="C47" s="496"/>
      <c r="D47" s="496"/>
      <c r="E47" s="496">
        <v>0</v>
      </c>
      <c r="F47" s="496">
        <v>0</v>
      </c>
      <c r="G47" s="496">
        <v>0</v>
      </c>
      <c r="H47" s="496">
        <v>0</v>
      </c>
      <c r="I47" s="496">
        <v>0</v>
      </c>
      <c r="J47" s="496">
        <v>0</v>
      </c>
      <c r="K47" s="496"/>
      <c r="L47" s="496">
        <v>2524986</v>
      </c>
      <c r="M47" s="496">
        <v>18720377</v>
      </c>
      <c r="N47" s="496">
        <f t="shared" si="5"/>
        <v>21245363</v>
      </c>
    </row>
    <row r="48" spans="1:14" ht="12.75">
      <c r="A48" s="496" t="s">
        <v>226</v>
      </c>
      <c r="B48" s="496"/>
      <c r="C48" s="496"/>
      <c r="D48" s="496"/>
      <c r="E48" s="496">
        <v>0</v>
      </c>
      <c r="F48" s="496">
        <v>0</v>
      </c>
      <c r="G48" s="496">
        <v>0</v>
      </c>
      <c r="H48" s="496">
        <v>0</v>
      </c>
      <c r="I48" s="496">
        <v>0</v>
      </c>
      <c r="J48" s="496">
        <v>0</v>
      </c>
      <c r="K48" s="496">
        <v>0</v>
      </c>
      <c r="L48" s="496">
        <v>0</v>
      </c>
      <c r="M48" s="496">
        <v>69080651</v>
      </c>
      <c r="N48" s="496">
        <f t="shared" si="5"/>
        <v>69080651</v>
      </c>
    </row>
    <row r="49" spans="1:14" ht="15">
      <c r="A49" s="639" t="s">
        <v>290</v>
      </c>
      <c r="B49" s="639"/>
      <c r="C49" s="639"/>
      <c r="D49" s="639"/>
      <c r="E49" s="639">
        <f>SUM(E42:E48)</f>
        <v>0</v>
      </c>
      <c r="F49" s="639">
        <f aca="true" t="shared" si="6" ref="F49:N49">SUM(F42:F48)</f>
        <v>0</v>
      </c>
      <c r="G49" s="639">
        <f t="shared" si="6"/>
        <v>0</v>
      </c>
      <c r="H49" s="639">
        <f t="shared" si="6"/>
        <v>0</v>
      </c>
      <c r="I49" s="639">
        <f t="shared" si="6"/>
        <v>0</v>
      </c>
      <c r="J49" s="639">
        <f t="shared" si="6"/>
        <v>0</v>
      </c>
      <c r="K49" s="639">
        <f t="shared" si="6"/>
        <v>0</v>
      </c>
      <c r="L49" s="639">
        <f t="shared" si="6"/>
        <v>2824986</v>
      </c>
      <c r="M49" s="639">
        <f>SUM(M42:M48)</f>
        <v>155962078</v>
      </c>
      <c r="N49" s="639">
        <f t="shared" si="6"/>
        <v>158787064</v>
      </c>
    </row>
    <row r="50" spans="1:14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ht="12.75">
      <c r="A52" s="496" t="s">
        <v>291</v>
      </c>
      <c r="B52" s="496"/>
      <c r="C52" s="496"/>
      <c r="D52" s="496"/>
      <c r="E52" s="496">
        <v>0</v>
      </c>
      <c r="F52" s="496">
        <v>0</v>
      </c>
      <c r="G52" s="496">
        <v>0</v>
      </c>
      <c r="H52" s="496">
        <v>0</v>
      </c>
      <c r="I52" s="496">
        <v>0</v>
      </c>
      <c r="J52" s="496">
        <v>0</v>
      </c>
      <c r="K52" s="496"/>
      <c r="L52" s="496">
        <f>L53</f>
        <v>2771075</v>
      </c>
      <c r="M52" s="496">
        <v>0</v>
      </c>
      <c r="N52" s="496">
        <f>SUM(E52:M52)</f>
        <v>2771075</v>
      </c>
    </row>
    <row r="53" spans="1:14" ht="12.75">
      <c r="A53" s="496" t="s">
        <v>292</v>
      </c>
      <c r="B53" s="496"/>
      <c r="C53" s="496"/>
      <c r="D53" s="496"/>
      <c r="E53" s="496">
        <v>0</v>
      </c>
      <c r="F53" s="496">
        <v>0</v>
      </c>
      <c r="G53" s="496">
        <v>0</v>
      </c>
      <c r="H53" s="496">
        <v>0</v>
      </c>
      <c r="I53" s="496">
        <v>0</v>
      </c>
      <c r="J53" s="496">
        <v>0</v>
      </c>
      <c r="K53" s="496">
        <v>0</v>
      </c>
      <c r="L53" s="496">
        <v>2771075</v>
      </c>
      <c r="M53" s="496">
        <v>0</v>
      </c>
      <c r="N53" s="496">
        <f>SUM(E53:M53)</f>
        <v>2771075</v>
      </c>
    </row>
    <row r="54" spans="1:14" ht="15">
      <c r="A54" s="639" t="s">
        <v>291</v>
      </c>
      <c r="B54" s="639"/>
      <c r="C54" s="639"/>
      <c r="D54" s="639"/>
      <c r="E54" s="639"/>
      <c r="F54" s="639"/>
      <c r="G54" s="496"/>
      <c r="H54" s="496"/>
      <c r="I54" s="496"/>
      <c r="J54" s="496"/>
      <c r="K54" s="496"/>
      <c r="L54" s="639"/>
      <c r="M54" s="639"/>
      <c r="N54" s="639"/>
    </row>
    <row r="55" spans="1:14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5" ht="30">
      <c r="A56" s="638" t="s">
        <v>315</v>
      </c>
      <c r="B56" s="638"/>
      <c r="C56" s="638"/>
      <c r="D56" s="638"/>
      <c r="E56" s="638">
        <f>E49+E52</f>
        <v>0</v>
      </c>
      <c r="F56" s="638">
        <f aca="true" t="shared" si="7" ref="F56:N56">F49+F52</f>
        <v>0</v>
      </c>
      <c r="G56" s="638">
        <f t="shared" si="7"/>
        <v>0</v>
      </c>
      <c r="H56" s="638">
        <f t="shared" si="7"/>
        <v>0</v>
      </c>
      <c r="I56" s="638">
        <f t="shared" si="7"/>
        <v>0</v>
      </c>
      <c r="J56" s="638">
        <f t="shared" si="7"/>
        <v>0</v>
      </c>
      <c r="K56" s="638">
        <f t="shared" si="7"/>
        <v>0</v>
      </c>
      <c r="L56" s="638">
        <f t="shared" si="7"/>
        <v>5596061</v>
      </c>
      <c r="M56" s="638">
        <f t="shared" si="7"/>
        <v>155962078</v>
      </c>
      <c r="N56" s="638">
        <f t="shared" si="7"/>
        <v>161558139</v>
      </c>
      <c r="O56" s="468"/>
    </row>
    <row r="57" spans="1:14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5">
      <c r="A58" s="645" t="s">
        <v>316</v>
      </c>
      <c r="B58" s="98"/>
      <c r="C58" s="98"/>
      <c r="D58" s="98"/>
      <c r="E58" s="161">
        <f>E40+E56</f>
        <v>2500000</v>
      </c>
      <c r="F58" s="161">
        <f aca="true" t="shared" si="8" ref="F58:N58">F40+F56</f>
        <v>26122631</v>
      </c>
      <c r="G58" s="161">
        <f t="shared" si="8"/>
        <v>54277643</v>
      </c>
      <c r="H58" s="161">
        <f t="shared" si="8"/>
        <v>0</v>
      </c>
      <c r="I58" s="161">
        <f t="shared" si="8"/>
        <v>9288336</v>
      </c>
      <c r="J58" s="161">
        <f t="shared" si="8"/>
        <v>0</v>
      </c>
      <c r="K58" s="161">
        <f t="shared" si="8"/>
        <v>0</v>
      </c>
      <c r="L58" s="161">
        <f t="shared" si="8"/>
        <v>91742370</v>
      </c>
      <c r="M58" s="161">
        <f t="shared" si="8"/>
        <v>168803990</v>
      </c>
      <c r="N58" s="161">
        <f t="shared" si="8"/>
        <v>352734970</v>
      </c>
    </row>
    <row r="59" spans="1:14" ht="15">
      <c r="A59" s="645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5">
      <c r="A60" s="645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46.5" customHeight="1">
      <c r="A61" s="938" t="s">
        <v>2</v>
      </c>
      <c r="B61" s="938"/>
      <c r="C61" s="938"/>
      <c r="D61" s="938"/>
      <c r="E61" s="938"/>
      <c r="F61" s="938"/>
      <c r="G61" s="938"/>
      <c r="H61" s="938"/>
      <c r="I61" s="938"/>
      <c r="J61" s="938"/>
      <c r="K61" s="938"/>
      <c r="L61" s="938"/>
      <c r="M61" s="938"/>
      <c r="N61" s="938"/>
    </row>
    <row r="62" spans="1:14" ht="120">
      <c r="A62" s="638" t="s">
        <v>293</v>
      </c>
      <c r="B62" s="639"/>
      <c r="C62" s="638" t="s">
        <v>294</v>
      </c>
      <c r="D62" s="638"/>
      <c r="E62" s="638" t="s">
        <v>295</v>
      </c>
      <c r="F62" s="638" t="s">
        <v>140</v>
      </c>
      <c r="G62" s="638" t="s">
        <v>10</v>
      </c>
      <c r="H62" s="639"/>
      <c r="I62" s="638" t="s">
        <v>130</v>
      </c>
      <c r="J62" s="639"/>
      <c r="K62" s="639"/>
      <c r="L62" s="638" t="s">
        <v>296</v>
      </c>
      <c r="M62" s="638"/>
      <c r="N62" s="638" t="s">
        <v>297</v>
      </c>
    </row>
    <row r="63" spans="1:14" ht="12.75">
      <c r="A63" s="496" t="s">
        <v>56</v>
      </c>
      <c r="B63" s="496"/>
      <c r="C63" s="496"/>
      <c r="D63" s="496"/>
      <c r="E63" s="496">
        <v>0</v>
      </c>
      <c r="F63" s="496">
        <v>0</v>
      </c>
      <c r="G63" s="496">
        <v>0</v>
      </c>
      <c r="H63" s="496"/>
      <c r="I63" s="496">
        <v>0</v>
      </c>
      <c r="J63" s="496"/>
      <c r="K63" s="496"/>
      <c r="L63" s="496">
        <v>0</v>
      </c>
      <c r="M63" s="496">
        <v>0</v>
      </c>
      <c r="N63" s="496">
        <f>SUM(E63:M63)</f>
        <v>0</v>
      </c>
    </row>
    <row r="64" spans="1:14" ht="12.75">
      <c r="A64" s="496" t="s">
        <v>268</v>
      </c>
      <c r="B64" s="496"/>
      <c r="C64" s="496"/>
      <c r="D64" s="496"/>
      <c r="E64" s="496">
        <v>0</v>
      </c>
      <c r="F64" s="496">
        <v>0</v>
      </c>
      <c r="G64" s="496">
        <v>0</v>
      </c>
      <c r="H64" s="496"/>
      <c r="I64" s="496">
        <v>0</v>
      </c>
      <c r="J64" s="496"/>
      <c r="K64" s="496"/>
      <c r="L64" s="496">
        <v>0</v>
      </c>
      <c r="M64" s="496">
        <v>0</v>
      </c>
      <c r="N64" s="496">
        <f aca="true" t="shared" si="9" ref="N64:N78">SUM(E64:M64)</f>
        <v>0</v>
      </c>
    </row>
    <row r="65" spans="1:14" ht="12.75">
      <c r="A65" s="496" t="s">
        <v>298</v>
      </c>
      <c r="B65" s="496"/>
      <c r="C65" s="496"/>
      <c r="D65" s="496"/>
      <c r="E65" s="496">
        <v>28865607</v>
      </c>
      <c r="F65" s="496">
        <v>0</v>
      </c>
      <c r="G65" s="496">
        <v>2033000</v>
      </c>
      <c r="H65" s="496"/>
      <c r="I65" s="496">
        <v>20848753</v>
      </c>
      <c r="J65" s="496"/>
      <c r="K65" s="496"/>
      <c r="L65" s="496">
        <v>0</v>
      </c>
      <c r="M65" s="496">
        <v>0</v>
      </c>
      <c r="N65" s="496">
        <f t="shared" si="9"/>
        <v>51747360</v>
      </c>
    </row>
    <row r="66" spans="1:14" ht="13.5" customHeight="1">
      <c r="A66" s="643" t="s">
        <v>209</v>
      </c>
      <c r="B66" s="643"/>
      <c r="C66" s="643"/>
      <c r="D66" s="496"/>
      <c r="E66" s="496">
        <v>2431200</v>
      </c>
      <c r="F66" s="496">
        <v>0</v>
      </c>
      <c r="G66" s="496">
        <v>0</v>
      </c>
      <c r="H66" s="496"/>
      <c r="I66" s="496">
        <v>0</v>
      </c>
      <c r="J66" s="496"/>
      <c r="K66" s="496"/>
      <c r="L66" s="496">
        <v>0</v>
      </c>
      <c r="M66" s="496">
        <v>0</v>
      </c>
      <c r="N66" s="496">
        <f t="shared" si="9"/>
        <v>2431200</v>
      </c>
    </row>
    <row r="67" spans="1:14" ht="15.75" customHeight="1">
      <c r="A67" s="643" t="s">
        <v>299</v>
      </c>
      <c r="B67" s="643"/>
      <c r="C67" s="643"/>
      <c r="D67" s="496"/>
      <c r="E67" s="496">
        <v>12977000</v>
      </c>
      <c r="F67" s="496">
        <v>0</v>
      </c>
      <c r="G67" s="496">
        <v>0</v>
      </c>
      <c r="H67" s="496"/>
      <c r="I67" s="496">
        <v>0</v>
      </c>
      <c r="J67" s="496"/>
      <c r="K67" s="496"/>
      <c r="L67" s="496">
        <v>0</v>
      </c>
      <c r="M67" s="496">
        <v>0</v>
      </c>
      <c r="N67" s="496">
        <f t="shared" si="9"/>
        <v>12977000</v>
      </c>
    </row>
    <row r="68" spans="1:14" ht="17.25" customHeight="1">
      <c r="A68" s="643" t="s">
        <v>300</v>
      </c>
      <c r="B68" s="643"/>
      <c r="C68" s="643"/>
      <c r="D68" s="496"/>
      <c r="E68" s="496">
        <v>0</v>
      </c>
      <c r="F68" s="496">
        <v>0</v>
      </c>
      <c r="G68" s="496">
        <v>0</v>
      </c>
      <c r="H68" s="496"/>
      <c r="I68" s="496">
        <v>0</v>
      </c>
      <c r="J68" s="496"/>
      <c r="K68" s="496"/>
      <c r="L68" s="496">
        <v>0</v>
      </c>
      <c r="M68" s="496">
        <v>0</v>
      </c>
      <c r="N68" s="496">
        <f t="shared" si="9"/>
        <v>0</v>
      </c>
    </row>
    <row r="69" spans="1:14" ht="12.75">
      <c r="A69" s="496" t="s">
        <v>93</v>
      </c>
      <c r="B69" s="496"/>
      <c r="C69" s="496"/>
      <c r="D69" s="496"/>
      <c r="E69" s="496">
        <v>0</v>
      </c>
      <c r="F69" s="496">
        <v>0</v>
      </c>
      <c r="G69" s="496">
        <v>3571779</v>
      </c>
      <c r="H69" s="496"/>
      <c r="I69" s="496">
        <v>0</v>
      </c>
      <c r="J69" s="496"/>
      <c r="K69" s="496"/>
      <c r="L69" s="496">
        <v>0</v>
      </c>
      <c r="M69" s="496">
        <v>0</v>
      </c>
      <c r="N69" s="496">
        <f t="shared" si="9"/>
        <v>3571779</v>
      </c>
    </row>
    <row r="70" spans="1:14" ht="12.75">
      <c r="A70" s="496" t="s">
        <v>301</v>
      </c>
      <c r="B70" s="496"/>
      <c r="C70" s="496"/>
      <c r="D70" s="496"/>
      <c r="E70" s="496">
        <v>0</v>
      </c>
      <c r="F70" s="496">
        <v>0</v>
      </c>
      <c r="G70" s="496">
        <v>0</v>
      </c>
      <c r="H70" s="496"/>
      <c r="I70" s="496">
        <v>0</v>
      </c>
      <c r="J70" s="496"/>
      <c r="K70" s="496"/>
      <c r="L70" s="496">
        <v>45378814</v>
      </c>
      <c r="M70" s="496">
        <v>0</v>
      </c>
      <c r="N70" s="496">
        <f t="shared" si="9"/>
        <v>45378814</v>
      </c>
    </row>
    <row r="71" spans="1:14" ht="12.75">
      <c r="A71" s="496" t="s">
        <v>302</v>
      </c>
      <c r="B71" s="496"/>
      <c r="C71" s="496"/>
      <c r="D71" s="496"/>
      <c r="E71" s="496">
        <v>0</v>
      </c>
      <c r="F71" s="496">
        <v>0</v>
      </c>
      <c r="G71" s="496">
        <v>0</v>
      </c>
      <c r="H71" s="496"/>
      <c r="I71" s="496">
        <v>0</v>
      </c>
      <c r="J71" s="496"/>
      <c r="K71" s="496"/>
      <c r="L71" s="496">
        <v>0</v>
      </c>
      <c r="M71" s="496">
        <v>0</v>
      </c>
      <c r="N71" s="496">
        <f t="shared" si="9"/>
        <v>0</v>
      </c>
    </row>
    <row r="72" spans="1:14" ht="12.75">
      <c r="A72" s="496" t="s">
        <v>156</v>
      </c>
      <c r="B72" s="496"/>
      <c r="C72" s="496"/>
      <c r="D72" s="496"/>
      <c r="E72" s="496">
        <v>0</v>
      </c>
      <c r="F72" s="496">
        <v>0</v>
      </c>
      <c r="G72" s="496">
        <v>207000</v>
      </c>
      <c r="H72" s="496"/>
      <c r="I72" s="496">
        <v>0</v>
      </c>
      <c r="J72" s="496"/>
      <c r="K72" s="496"/>
      <c r="L72" s="496">
        <v>0</v>
      </c>
      <c r="M72" s="496">
        <v>0</v>
      </c>
      <c r="N72" s="496">
        <f t="shared" si="9"/>
        <v>207000</v>
      </c>
    </row>
    <row r="73" spans="1:14" ht="12.75">
      <c r="A73" s="496" t="s">
        <v>131</v>
      </c>
      <c r="B73" s="496"/>
      <c r="C73" s="496"/>
      <c r="D73" s="496"/>
      <c r="E73" s="496">
        <v>0</v>
      </c>
      <c r="F73" s="496">
        <v>0</v>
      </c>
      <c r="G73" s="496">
        <v>0</v>
      </c>
      <c r="H73" s="496"/>
      <c r="I73" s="496">
        <v>0</v>
      </c>
      <c r="J73" s="496"/>
      <c r="K73" s="496"/>
      <c r="L73" s="496">
        <v>0</v>
      </c>
      <c r="M73" s="496">
        <v>0</v>
      </c>
      <c r="N73" s="496">
        <f t="shared" si="9"/>
        <v>0</v>
      </c>
    </row>
    <row r="74" spans="1:14" ht="12.75">
      <c r="A74" s="496" t="s">
        <v>303</v>
      </c>
      <c r="B74" s="496"/>
      <c r="C74" s="496"/>
      <c r="D74" s="496"/>
      <c r="E74" s="496">
        <v>0</v>
      </c>
      <c r="F74" s="496">
        <v>0</v>
      </c>
      <c r="G74" s="496">
        <v>0</v>
      </c>
      <c r="H74" s="496"/>
      <c r="I74" s="496">
        <v>0</v>
      </c>
      <c r="J74" s="496"/>
      <c r="K74" s="496"/>
      <c r="L74" s="496">
        <v>0</v>
      </c>
      <c r="M74" s="496">
        <v>0</v>
      </c>
      <c r="N74" s="496">
        <f t="shared" si="9"/>
        <v>0</v>
      </c>
    </row>
    <row r="75" spans="1:14" ht="12.75">
      <c r="A75" s="496" t="s">
        <v>134</v>
      </c>
      <c r="B75" s="496"/>
      <c r="C75" s="496"/>
      <c r="D75" s="496"/>
      <c r="E75" s="496">
        <v>0</v>
      </c>
      <c r="F75" s="496">
        <v>0</v>
      </c>
      <c r="G75" s="496">
        <v>0</v>
      </c>
      <c r="H75" s="496"/>
      <c r="I75" s="496">
        <v>0</v>
      </c>
      <c r="J75" s="496"/>
      <c r="K75" s="496"/>
      <c r="L75" s="496">
        <v>0</v>
      </c>
      <c r="M75" s="496">
        <v>0</v>
      </c>
      <c r="N75" s="496">
        <f>SUM(E75:M75)</f>
        <v>0</v>
      </c>
    </row>
    <row r="76" spans="1:14" ht="18" customHeight="1">
      <c r="A76" s="643" t="s">
        <v>304</v>
      </c>
      <c r="B76" s="643"/>
      <c r="C76" s="643"/>
      <c r="D76" s="496"/>
      <c r="E76" s="496">
        <v>0</v>
      </c>
      <c r="F76" s="496">
        <v>0</v>
      </c>
      <c r="G76" s="496">
        <v>0</v>
      </c>
      <c r="H76" s="496"/>
      <c r="I76" s="496">
        <v>0</v>
      </c>
      <c r="J76" s="496"/>
      <c r="K76" s="496"/>
      <c r="L76" s="496">
        <v>0</v>
      </c>
      <c r="M76" s="496">
        <v>0</v>
      </c>
      <c r="N76" s="496">
        <f t="shared" si="9"/>
        <v>0</v>
      </c>
    </row>
    <row r="77" spans="1:14" ht="12.75">
      <c r="A77" s="643" t="s">
        <v>126</v>
      </c>
      <c r="B77" s="643"/>
      <c r="C77" s="643"/>
      <c r="D77" s="496"/>
      <c r="E77" s="496">
        <v>0</v>
      </c>
      <c r="F77" s="496">
        <v>12841912</v>
      </c>
      <c r="G77" s="496">
        <v>12250758</v>
      </c>
      <c r="H77" s="496"/>
      <c r="I77" s="496">
        <v>0</v>
      </c>
      <c r="J77" s="496"/>
      <c r="K77" s="496"/>
      <c r="L77" s="496">
        <v>0</v>
      </c>
      <c r="M77" s="496">
        <v>0</v>
      </c>
      <c r="N77" s="496">
        <f t="shared" si="9"/>
        <v>25092670</v>
      </c>
    </row>
    <row r="78" spans="1:14" ht="25.5">
      <c r="A78" s="643" t="s">
        <v>350</v>
      </c>
      <c r="B78" s="643"/>
      <c r="C78" s="643"/>
      <c r="D78" s="496"/>
      <c r="E78" s="496">
        <v>8470817</v>
      </c>
      <c r="F78" s="496">
        <v>0</v>
      </c>
      <c r="G78" s="496">
        <v>0</v>
      </c>
      <c r="H78" s="496"/>
      <c r="I78" s="496">
        <v>0</v>
      </c>
      <c r="J78" s="496"/>
      <c r="K78" s="496"/>
      <c r="L78" s="496">
        <v>68161050</v>
      </c>
      <c r="M78" s="496">
        <v>0</v>
      </c>
      <c r="N78" s="496">
        <f t="shared" si="9"/>
        <v>76631867</v>
      </c>
    </row>
    <row r="79" spans="1:14" ht="18" customHeight="1">
      <c r="A79" s="638" t="s">
        <v>305</v>
      </c>
      <c r="B79" s="496"/>
      <c r="C79" s="639"/>
      <c r="D79" s="639"/>
      <c r="E79" s="496">
        <f>SUM(E63:E78)</f>
        <v>52744624</v>
      </c>
      <c r="F79" s="496">
        <f aca="true" t="shared" si="10" ref="F79:N79">SUM(F63:F78)</f>
        <v>12841912</v>
      </c>
      <c r="G79" s="496">
        <f t="shared" si="10"/>
        <v>18062537</v>
      </c>
      <c r="H79" s="496">
        <f t="shared" si="10"/>
        <v>0</v>
      </c>
      <c r="I79" s="496">
        <f t="shared" si="10"/>
        <v>20848753</v>
      </c>
      <c r="J79" s="496">
        <f t="shared" si="10"/>
        <v>0</v>
      </c>
      <c r="K79" s="496">
        <f t="shared" si="10"/>
        <v>0</v>
      </c>
      <c r="L79" s="496">
        <f t="shared" si="10"/>
        <v>113539864</v>
      </c>
      <c r="M79" s="496">
        <f t="shared" si="10"/>
        <v>0</v>
      </c>
      <c r="N79" s="496">
        <f t="shared" si="10"/>
        <v>218037690</v>
      </c>
    </row>
    <row r="80" spans="1:14" ht="15">
      <c r="A80" s="638"/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  <c r="N80" s="496"/>
    </row>
    <row r="81" spans="1:14" ht="15">
      <c r="A81" s="639" t="s">
        <v>279</v>
      </c>
      <c r="B81" s="639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  <c r="N81" s="496"/>
    </row>
    <row r="82" spans="1:14" ht="12.75">
      <c r="A82" s="496" t="s">
        <v>281</v>
      </c>
      <c r="B82" s="496"/>
      <c r="C82" s="496"/>
      <c r="D82" s="496"/>
      <c r="E82" s="496">
        <v>0</v>
      </c>
      <c r="F82" s="496">
        <v>0</v>
      </c>
      <c r="G82" s="496">
        <v>0</v>
      </c>
      <c r="H82" s="496">
        <v>0</v>
      </c>
      <c r="I82" s="496">
        <v>0</v>
      </c>
      <c r="J82" s="496">
        <v>0</v>
      </c>
      <c r="K82" s="496">
        <v>0</v>
      </c>
      <c r="L82" s="496">
        <v>0</v>
      </c>
      <c r="M82" s="496">
        <v>0</v>
      </c>
      <c r="N82" s="496">
        <f aca="true" t="shared" si="11" ref="N82:N87">SUM(E82:M82)</f>
        <v>0</v>
      </c>
    </row>
    <row r="83" spans="1:14" ht="12.75">
      <c r="A83" s="935" t="s">
        <v>313</v>
      </c>
      <c r="B83" s="935"/>
      <c r="C83" s="496"/>
      <c r="D83" s="496"/>
      <c r="E83" s="496">
        <v>7420680</v>
      </c>
      <c r="F83" s="496">
        <v>0</v>
      </c>
      <c r="G83" s="496">
        <v>0</v>
      </c>
      <c r="H83" s="496"/>
      <c r="I83" s="496">
        <v>0</v>
      </c>
      <c r="J83" s="496">
        <v>0</v>
      </c>
      <c r="K83" s="496"/>
      <c r="L83" s="496">
        <v>0</v>
      </c>
      <c r="M83" s="496">
        <v>0</v>
      </c>
      <c r="N83" s="496">
        <f t="shared" si="11"/>
        <v>7420680</v>
      </c>
    </row>
    <row r="84" spans="1:14" ht="12.75">
      <c r="A84" s="935" t="s">
        <v>314</v>
      </c>
      <c r="B84" s="935"/>
      <c r="C84" s="496"/>
      <c r="D84" s="496"/>
      <c r="E84" s="496">
        <v>24387758</v>
      </c>
      <c r="F84" s="496">
        <v>0</v>
      </c>
      <c r="G84" s="496">
        <v>0</v>
      </c>
      <c r="H84" s="496"/>
      <c r="I84" s="496">
        <v>0</v>
      </c>
      <c r="J84" s="496">
        <v>0</v>
      </c>
      <c r="K84" s="496"/>
      <c r="L84" s="496">
        <v>0</v>
      </c>
      <c r="M84" s="496">
        <v>0</v>
      </c>
      <c r="N84" s="496">
        <f t="shared" si="11"/>
        <v>24387758</v>
      </c>
    </row>
    <row r="85" spans="1:14" ht="12.75">
      <c r="A85" s="643" t="s">
        <v>126</v>
      </c>
      <c r="B85" s="643"/>
      <c r="C85" s="643"/>
      <c r="D85" s="496"/>
      <c r="E85" s="496">
        <v>0</v>
      </c>
      <c r="F85" s="496">
        <v>0</v>
      </c>
      <c r="G85" s="496">
        <v>0</v>
      </c>
      <c r="H85" s="496"/>
      <c r="I85" s="496">
        <v>0</v>
      </c>
      <c r="J85" s="496">
        <v>0</v>
      </c>
      <c r="K85" s="496"/>
      <c r="L85" s="496">
        <v>0</v>
      </c>
      <c r="M85" s="496">
        <v>0</v>
      </c>
      <c r="N85" s="496">
        <f t="shared" si="11"/>
        <v>0</v>
      </c>
    </row>
    <row r="86" spans="1:14" ht="12.75">
      <c r="A86" s="496" t="s">
        <v>107</v>
      </c>
      <c r="B86" s="496"/>
      <c r="C86" s="496"/>
      <c r="D86" s="496"/>
      <c r="E86" s="496">
        <v>19274841</v>
      </c>
      <c r="F86" s="496">
        <v>0</v>
      </c>
      <c r="G86" s="496">
        <v>0</v>
      </c>
      <c r="H86" s="496"/>
      <c r="I86" s="496">
        <v>0</v>
      </c>
      <c r="J86" s="496">
        <v>0</v>
      </c>
      <c r="K86" s="496"/>
      <c r="L86" s="496">
        <v>0</v>
      </c>
      <c r="M86" s="496">
        <v>0</v>
      </c>
      <c r="N86" s="496">
        <f t="shared" si="11"/>
        <v>19274841</v>
      </c>
    </row>
    <row r="87" spans="1:14" ht="12.75">
      <c r="A87" s="496" t="s">
        <v>351</v>
      </c>
      <c r="B87" s="496"/>
      <c r="C87" s="496"/>
      <c r="D87" s="496"/>
      <c r="E87" s="496">
        <v>0</v>
      </c>
      <c r="F87" s="496">
        <v>0</v>
      </c>
      <c r="G87" s="496">
        <v>0</v>
      </c>
      <c r="H87" s="496"/>
      <c r="I87" s="496">
        <v>0</v>
      </c>
      <c r="J87" s="496">
        <v>0</v>
      </c>
      <c r="K87" s="496"/>
      <c r="L87" s="496">
        <v>1955866</v>
      </c>
      <c r="M87" s="496">
        <v>0</v>
      </c>
      <c r="N87" s="496">
        <f t="shared" si="11"/>
        <v>1955866</v>
      </c>
    </row>
    <row r="88" spans="1:14" ht="90" customHeight="1">
      <c r="A88" s="638" t="s">
        <v>283</v>
      </c>
      <c r="B88" s="638"/>
      <c r="C88" s="638"/>
      <c r="D88" s="639"/>
      <c r="E88" s="639">
        <f>SUM(E82:E87)</f>
        <v>51083279</v>
      </c>
      <c r="F88" s="639">
        <f>SUM(F82:F87)</f>
        <v>0</v>
      </c>
      <c r="G88" s="639">
        <f>SUM(G82:G87)</f>
        <v>0</v>
      </c>
      <c r="H88" s="639">
        <f>SUM(H82:H86)</f>
        <v>0</v>
      </c>
      <c r="I88" s="639">
        <f>SUM(I82:I87)</f>
        <v>0</v>
      </c>
      <c r="J88" s="639">
        <f>SUM(J82:J87)</f>
        <v>0</v>
      </c>
      <c r="K88" s="639">
        <f>SUM(K82:K86)</f>
        <v>0</v>
      </c>
      <c r="L88" s="639">
        <f>SUM(L82:L87)</f>
        <v>1955866</v>
      </c>
      <c r="M88" s="639">
        <f>SUM(M82:M87)</f>
        <v>0</v>
      </c>
      <c r="N88" s="639">
        <f>SUM(N82:N87)</f>
        <v>53039145</v>
      </c>
    </row>
    <row r="89" spans="1:14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ht="35.25" customHeight="1">
      <c r="A91" s="638" t="s">
        <v>306</v>
      </c>
      <c r="B91" s="638"/>
      <c r="C91" s="638"/>
      <c r="D91" s="638"/>
      <c r="E91" s="638">
        <f>E79+E88</f>
        <v>103827903</v>
      </c>
      <c r="F91" s="638">
        <f aca="true" t="shared" si="12" ref="F91:N91">F79+F88</f>
        <v>12841912</v>
      </c>
      <c r="G91" s="638">
        <f t="shared" si="12"/>
        <v>18062537</v>
      </c>
      <c r="H91" s="638">
        <f t="shared" si="12"/>
        <v>0</v>
      </c>
      <c r="I91" s="638">
        <f t="shared" si="12"/>
        <v>20848753</v>
      </c>
      <c r="J91" s="638">
        <f t="shared" si="12"/>
        <v>0</v>
      </c>
      <c r="K91" s="638">
        <f t="shared" si="12"/>
        <v>0</v>
      </c>
      <c r="L91" s="638">
        <f t="shared" si="12"/>
        <v>115495730</v>
      </c>
      <c r="M91" s="638">
        <f t="shared" si="12"/>
        <v>0</v>
      </c>
      <c r="N91" s="638">
        <f t="shared" si="12"/>
        <v>271076835</v>
      </c>
    </row>
    <row r="92" spans="1:14" ht="15">
      <c r="A92" s="496" t="s">
        <v>163</v>
      </c>
      <c r="B92" s="496"/>
      <c r="C92" s="496"/>
      <c r="D92" s="496"/>
      <c r="E92" s="496">
        <v>0</v>
      </c>
      <c r="F92" s="496">
        <v>0</v>
      </c>
      <c r="G92" s="496">
        <v>0</v>
      </c>
      <c r="H92" s="496">
        <v>0</v>
      </c>
      <c r="I92" s="496">
        <v>0</v>
      </c>
      <c r="J92" s="496">
        <v>0</v>
      </c>
      <c r="K92" s="496">
        <v>0</v>
      </c>
      <c r="L92" s="496">
        <v>0</v>
      </c>
      <c r="M92" s="496">
        <v>0</v>
      </c>
      <c r="N92" s="638">
        <v>0</v>
      </c>
    </row>
    <row r="93" spans="1:14" ht="15">
      <c r="A93" s="496" t="s">
        <v>162</v>
      </c>
      <c r="B93" s="496"/>
      <c r="C93" s="496"/>
      <c r="D93" s="496"/>
      <c r="E93" s="496">
        <v>0</v>
      </c>
      <c r="F93" s="496">
        <v>0</v>
      </c>
      <c r="G93" s="496">
        <v>0</v>
      </c>
      <c r="H93" s="496">
        <v>0</v>
      </c>
      <c r="I93" s="496">
        <v>0</v>
      </c>
      <c r="J93" s="496">
        <v>0</v>
      </c>
      <c r="K93" s="496">
        <v>0</v>
      </c>
      <c r="L93" s="496">
        <v>0</v>
      </c>
      <c r="M93" s="496">
        <v>0</v>
      </c>
      <c r="N93" s="638">
        <v>81658135</v>
      </c>
    </row>
    <row r="94" spans="1:14" ht="30">
      <c r="A94" s="638" t="s">
        <v>307</v>
      </c>
      <c r="B94" s="638"/>
      <c r="C94" s="638"/>
      <c r="D94" s="638"/>
      <c r="E94" s="638">
        <f>E91+E92+E93</f>
        <v>103827903</v>
      </c>
      <c r="F94" s="638">
        <f aca="true" t="shared" si="13" ref="F94:N94">F91+F92+F93</f>
        <v>12841912</v>
      </c>
      <c r="G94" s="638">
        <f t="shared" si="13"/>
        <v>18062537</v>
      </c>
      <c r="H94" s="638">
        <f t="shared" si="13"/>
        <v>0</v>
      </c>
      <c r="I94" s="638">
        <f t="shared" si="13"/>
        <v>20848753</v>
      </c>
      <c r="J94" s="638">
        <f t="shared" si="13"/>
        <v>0</v>
      </c>
      <c r="K94" s="638">
        <f t="shared" si="13"/>
        <v>0</v>
      </c>
      <c r="L94" s="638">
        <f t="shared" si="13"/>
        <v>115495730</v>
      </c>
      <c r="M94" s="638">
        <f t="shared" si="13"/>
        <v>0</v>
      </c>
      <c r="N94" s="638">
        <f t="shared" si="13"/>
        <v>352734970</v>
      </c>
    </row>
    <row r="95" spans="1:14" ht="15">
      <c r="A95" s="639" t="s">
        <v>308</v>
      </c>
      <c r="B95" s="496"/>
      <c r="C95" s="496"/>
      <c r="D95" s="496"/>
      <c r="E95" s="496">
        <v>0</v>
      </c>
      <c r="F95" s="496">
        <v>0</v>
      </c>
      <c r="G95" s="496">
        <v>0</v>
      </c>
      <c r="H95" s="496"/>
      <c r="I95" s="496">
        <v>0</v>
      </c>
      <c r="J95" s="496">
        <v>0</v>
      </c>
      <c r="K95" s="496"/>
      <c r="L95" s="496">
        <v>0</v>
      </c>
      <c r="M95" s="496">
        <v>0</v>
      </c>
      <c r="N95" s="496">
        <v>0</v>
      </c>
    </row>
  </sheetData>
  <sheetProtection/>
  <mergeCells count="10">
    <mergeCell ref="A83:B83"/>
    <mergeCell ref="A84:B84"/>
    <mergeCell ref="A3:N3"/>
    <mergeCell ref="A5:N5"/>
    <mergeCell ref="A61:N61"/>
    <mergeCell ref="A1:N1"/>
    <mergeCell ref="A34:D34"/>
    <mergeCell ref="A23:C23"/>
    <mergeCell ref="A32:C32"/>
    <mergeCell ref="A33:C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Layout" zoomScaleNormal="75" workbookViewId="0" topLeftCell="A1">
      <selection activeCell="M18" sqref="M18"/>
    </sheetView>
  </sheetViews>
  <sheetFormatPr defaultColWidth="9.140625" defaultRowHeight="12.75"/>
  <cols>
    <col min="1" max="1" width="3.8515625" style="0" customWidth="1"/>
    <col min="2" max="2" width="1.8515625" style="0" hidden="1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8" max="8" width="10.140625" style="0" bestFit="1" customWidth="1"/>
    <col min="9" max="9" width="3.28125" style="0" customWidth="1"/>
    <col min="10" max="10" width="6.8515625" style="0" customWidth="1"/>
    <col min="11" max="11" width="9.140625" style="0" customWidth="1"/>
    <col min="12" max="12" width="38.421875" style="0" customWidth="1"/>
    <col min="13" max="13" width="35.28125" style="2" customWidth="1"/>
    <col min="14" max="18" width="8.7109375" style="2" hidden="1" customWidth="1"/>
    <col min="19" max="19" width="10.140625" style="0" bestFit="1" customWidth="1"/>
  </cols>
  <sheetData>
    <row r="1" spans="3:18" ht="32.25" customHeight="1">
      <c r="C1" s="270"/>
      <c r="D1" s="747"/>
      <c r="E1" s="749"/>
      <c r="F1" s="749"/>
      <c r="G1" s="748"/>
      <c r="H1" s="747" t="s">
        <v>1</v>
      </c>
      <c r="I1" s="749"/>
      <c r="J1" s="748"/>
      <c r="K1" s="747" t="s">
        <v>18</v>
      </c>
      <c r="L1" s="748"/>
      <c r="M1" s="271" t="s">
        <v>219</v>
      </c>
      <c r="N1" s="18" t="s">
        <v>76</v>
      </c>
      <c r="O1" s="18" t="s">
        <v>76</v>
      </c>
      <c r="P1" s="18" t="s">
        <v>76</v>
      </c>
      <c r="Q1" s="18" t="s">
        <v>76</v>
      </c>
      <c r="R1" s="18" t="s">
        <v>77</v>
      </c>
    </row>
    <row r="2" spans="3:18" ht="29.25" customHeight="1">
      <c r="C2" s="272" t="s">
        <v>3</v>
      </c>
      <c r="D2" s="742"/>
      <c r="E2" s="746"/>
      <c r="F2" s="746"/>
      <c r="G2" s="743"/>
      <c r="H2" s="742"/>
      <c r="I2" s="746"/>
      <c r="J2" s="743"/>
      <c r="K2" s="742"/>
      <c r="L2" s="743"/>
      <c r="M2" s="273" t="s">
        <v>4</v>
      </c>
      <c r="N2" s="19" t="s">
        <v>4</v>
      </c>
      <c r="O2" s="19" t="s">
        <v>4</v>
      </c>
      <c r="P2" s="19" t="s">
        <v>4</v>
      </c>
      <c r="Q2" s="19" t="s">
        <v>4</v>
      </c>
      <c r="R2" s="19" t="s">
        <v>78</v>
      </c>
    </row>
    <row r="3" spans="3:18" ht="31.5" customHeight="1">
      <c r="C3" s="272" t="s">
        <v>8</v>
      </c>
      <c r="D3" s="742"/>
      <c r="E3" s="746"/>
      <c r="F3" s="746"/>
      <c r="G3" s="743"/>
      <c r="H3" s="742" t="s">
        <v>6</v>
      </c>
      <c r="I3" s="746"/>
      <c r="J3" s="743"/>
      <c r="K3" s="742" t="s">
        <v>7</v>
      </c>
      <c r="L3" s="743"/>
      <c r="M3" s="273"/>
      <c r="N3" s="19" t="s">
        <v>40</v>
      </c>
      <c r="O3" s="19" t="s">
        <v>41</v>
      </c>
      <c r="P3" s="19" t="s">
        <v>54</v>
      </c>
      <c r="Q3" s="19" t="s">
        <v>55</v>
      </c>
      <c r="R3" s="19"/>
    </row>
    <row r="4" spans="3:18" ht="35.25" customHeight="1" thickBot="1">
      <c r="C4" s="274"/>
      <c r="D4" s="744"/>
      <c r="E4" s="750"/>
      <c r="F4" s="750"/>
      <c r="G4" s="745"/>
      <c r="H4" s="744" t="s">
        <v>8</v>
      </c>
      <c r="I4" s="750"/>
      <c r="J4" s="745"/>
      <c r="K4" s="744"/>
      <c r="L4" s="745"/>
      <c r="M4" s="275" t="s">
        <v>218</v>
      </c>
      <c r="N4" s="20" t="s">
        <v>11</v>
      </c>
      <c r="O4" s="20" t="s">
        <v>11</v>
      </c>
      <c r="P4" s="20" t="s">
        <v>11</v>
      </c>
      <c r="Q4" s="20" t="s">
        <v>11</v>
      </c>
      <c r="R4" s="255" t="s">
        <v>11</v>
      </c>
    </row>
    <row r="5" spans="3:18" ht="18" customHeight="1" thickTop="1">
      <c r="C5" s="751" t="s">
        <v>177</v>
      </c>
      <c r="D5" s="752"/>
      <c r="E5" s="752"/>
      <c r="F5" s="752"/>
      <c r="G5" s="752"/>
      <c r="H5" s="752"/>
      <c r="I5" s="752"/>
      <c r="J5" s="752"/>
      <c r="K5" s="752"/>
      <c r="L5" s="753"/>
      <c r="M5" s="94"/>
      <c r="N5" s="94" t="e">
        <f>SUM(N6,#REF!,#REF!,#REF!,#REF!)</f>
        <v>#REF!</v>
      </c>
      <c r="O5" s="94" t="e">
        <f>SUM(O6,#REF!,#REF!,#REF!,#REF!)</f>
        <v>#REF!</v>
      </c>
      <c r="P5" s="94" t="e">
        <f>SUM(P6,#REF!,#REF!,#REF!,#REF!)</f>
        <v>#REF!</v>
      </c>
      <c r="Q5" s="94" t="e">
        <f>SUM(Q6,#REF!,#REF!,#REF!,#REF!)</f>
        <v>#REF!</v>
      </c>
      <c r="R5" s="94" t="e">
        <f>SUM(R6,#REF!,#REF!,#REF!,#REF!)</f>
        <v>#REF!</v>
      </c>
    </row>
    <row r="6" spans="3:18" ht="15" customHeight="1">
      <c r="C6" s="730" t="s">
        <v>102</v>
      </c>
      <c r="D6" s="731"/>
      <c r="E6" s="731"/>
      <c r="F6" s="731"/>
      <c r="G6" s="731"/>
      <c r="H6" s="731"/>
      <c r="I6" s="731"/>
      <c r="J6" s="731"/>
      <c r="K6" s="731"/>
      <c r="L6" s="732"/>
      <c r="M6" s="21">
        <f>M7+M12+M18+M27+M34</f>
        <v>327642300</v>
      </c>
      <c r="N6" s="21" t="e">
        <f>SUM(N7+#REF!+N12+N18,#REF!)</f>
        <v>#REF!</v>
      </c>
      <c r="O6" s="21" t="e">
        <f>SUM(O7+#REF!+O12+O18,#REF!)</f>
        <v>#REF!</v>
      </c>
      <c r="P6" s="21" t="e">
        <f>SUM(P7+#REF!+P12+P18,#REF!)</f>
        <v>#REF!</v>
      </c>
      <c r="Q6" s="21" t="e">
        <f>SUM(Q7+#REF!+Q12+Q18,#REF!)</f>
        <v>#REF!</v>
      </c>
      <c r="R6" s="21" t="e">
        <f>SUM(R7+#REF!+R12+R18,#REF!)</f>
        <v>#REF!</v>
      </c>
    </row>
    <row r="7" spans="3:18" ht="15" customHeight="1">
      <c r="C7" s="1"/>
      <c r="D7" s="705"/>
      <c r="E7" s="706"/>
      <c r="F7" s="707"/>
      <c r="G7" s="739" t="s">
        <v>143</v>
      </c>
      <c r="H7" s="740"/>
      <c r="I7" s="740"/>
      <c r="J7" s="740"/>
      <c r="K7" s="740"/>
      <c r="L7" s="741"/>
      <c r="M7" s="22">
        <f>M8+M9</f>
        <v>26122631</v>
      </c>
      <c r="N7" s="22" t="e">
        <f>SUM(N8:N11)</f>
        <v>#REF!</v>
      </c>
      <c r="O7" s="22" t="e">
        <f>SUM(O8:O11)</f>
        <v>#REF!</v>
      </c>
      <c r="P7" s="22" t="e">
        <f>SUM(P8:P11)</f>
        <v>#REF!</v>
      </c>
      <c r="Q7" s="22" t="e">
        <f>SUM(Q8:Q11)</f>
        <v>#REF!</v>
      </c>
      <c r="R7" s="22" t="e">
        <f>SUM(R8:R11)</f>
        <v>#REF!</v>
      </c>
    </row>
    <row r="8" spans="3:18" ht="30" customHeight="1">
      <c r="C8" s="1"/>
      <c r="D8" s="705"/>
      <c r="E8" s="706"/>
      <c r="F8" s="707"/>
      <c r="G8" s="705"/>
      <c r="H8" s="707"/>
      <c r="I8" s="718" t="s">
        <v>165</v>
      </c>
      <c r="J8" s="719"/>
      <c r="K8" s="719"/>
      <c r="L8" s="720"/>
      <c r="M8" s="23">
        <v>22303631</v>
      </c>
      <c r="N8" s="23">
        <f>'hivatal részletes ktvetése'!N10</f>
        <v>0</v>
      </c>
      <c r="O8" s="23">
        <f>'hivatal részletes ktvetése'!O10</f>
        <v>0</v>
      </c>
      <c r="P8" s="23">
        <f>'hivatal részletes ktvetése'!P10</f>
        <v>0</v>
      </c>
      <c r="Q8" s="23">
        <f>'hivatal részletes ktvetése'!Q10</f>
        <v>0</v>
      </c>
      <c r="R8" s="23">
        <f>'hivatal részletes ktvetése'!R10</f>
        <v>0</v>
      </c>
    </row>
    <row r="9" spans="3:18" ht="28.5" customHeight="1">
      <c r="C9" s="1"/>
      <c r="D9" s="705"/>
      <c r="E9" s="706"/>
      <c r="F9" s="707"/>
      <c r="G9" s="705"/>
      <c r="H9" s="707"/>
      <c r="I9" s="722" t="s">
        <v>166</v>
      </c>
      <c r="J9" s="723"/>
      <c r="K9" s="723"/>
      <c r="L9" s="724"/>
      <c r="M9" s="23">
        <v>3819000</v>
      </c>
      <c r="N9" s="23" t="e">
        <f>'hivatal részletes ktvetése'!N13</f>
        <v>#REF!</v>
      </c>
      <c r="O9" s="23" t="e">
        <f>'hivatal részletes ktvetése'!O13</f>
        <v>#REF!</v>
      </c>
      <c r="P9" s="23" t="e">
        <f>'hivatal részletes ktvetése'!P13</f>
        <v>#REF!</v>
      </c>
      <c r="Q9" s="23" t="e">
        <f>'hivatal részletes ktvetése'!Q13</f>
        <v>#REF!</v>
      </c>
      <c r="R9" s="23" t="e">
        <f>'hivatal részletes ktvetése'!R13</f>
        <v>#REF!</v>
      </c>
    </row>
    <row r="10" spans="3:18" ht="30" customHeight="1" hidden="1">
      <c r="C10" s="1"/>
      <c r="D10" s="157"/>
      <c r="E10" s="233"/>
      <c r="F10" s="156"/>
      <c r="G10" s="157"/>
      <c r="H10" s="156"/>
      <c r="I10" s="725"/>
      <c r="J10" s="726"/>
      <c r="K10" s="726"/>
      <c r="L10" s="727"/>
      <c r="M10" s="23"/>
      <c r="N10" s="23"/>
      <c r="O10" s="23"/>
      <c r="P10" s="23"/>
      <c r="Q10" s="23"/>
      <c r="R10" s="23"/>
    </row>
    <row r="11" spans="3:18" ht="15" customHeight="1">
      <c r="C11" s="1"/>
      <c r="D11" s="705"/>
      <c r="E11" s="706"/>
      <c r="F11" s="707"/>
      <c r="G11" s="705"/>
      <c r="H11" s="707"/>
      <c r="I11" s="711" t="s">
        <v>46</v>
      </c>
      <c r="J11" s="712"/>
      <c r="K11" s="712"/>
      <c r="L11" s="713"/>
      <c r="M11" s="23"/>
      <c r="N11" s="23" t="e">
        <f>'hivatal részletes ktvetése'!#REF!</f>
        <v>#REF!</v>
      </c>
      <c r="O11" s="23" t="e">
        <f>'hivatal részletes ktvetése'!#REF!</f>
        <v>#REF!</v>
      </c>
      <c r="P11" s="23" t="e">
        <f>'hivatal részletes ktvetése'!#REF!</f>
        <v>#REF!</v>
      </c>
      <c r="Q11" s="23" t="e">
        <f>'hivatal részletes ktvetése'!#REF!</f>
        <v>#REF!</v>
      </c>
      <c r="R11" s="23" t="e">
        <f>'hivatal részletes ktvetése'!#REF!</f>
        <v>#REF!</v>
      </c>
    </row>
    <row r="12" spans="3:18" ht="15" customHeight="1">
      <c r="C12" s="1"/>
      <c r="D12" s="705"/>
      <c r="E12" s="706"/>
      <c r="F12" s="707"/>
      <c r="G12" s="708" t="s">
        <v>117</v>
      </c>
      <c r="H12" s="709"/>
      <c r="I12" s="709"/>
      <c r="J12" s="709"/>
      <c r="K12" s="709"/>
      <c r="L12" s="710"/>
      <c r="M12" s="22">
        <f>M13+M14+M16+M17</f>
        <v>127419618</v>
      </c>
      <c r="N12" s="22" t="e">
        <f>SUM(N13:N16)</f>
        <v>#REF!</v>
      </c>
      <c r="O12" s="22" t="e">
        <f>SUM(O13:O16)</f>
        <v>#REF!</v>
      </c>
      <c r="P12" s="22" t="e">
        <f>SUM(P13:P16)</f>
        <v>#REF!</v>
      </c>
      <c r="Q12" s="22" t="e">
        <f>SUM(Q13:Q16)</f>
        <v>#REF!</v>
      </c>
      <c r="R12" s="22" t="e">
        <f>SUM(R13:R16)</f>
        <v>#REF!</v>
      </c>
    </row>
    <row r="13" spans="3:19" ht="15" customHeight="1">
      <c r="C13" s="1"/>
      <c r="D13" s="705"/>
      <c r="E13" s="706"/>
      <c r="F13" s="707"/>
      <c r="G13" s="705"/>
      <c r="H13" s="707"/>
      <c r="I13" s="718" t="s">
        <v>13</v>
      </c>
      <c r="J13" s="719"/>
      <c r="K13" s="719"/>
      <c r="L13" s="720"/>
      <c r="M13" s="23">
        <v>49461643</v>
      </c>
      <c r="N13" s="23" t="e">
        <f>SUM('hivatal részletes ktvetése'!#REF!,'hivatal részletes ktvetése'!N17,'hivatal részletes ktvetése'!#REF!,'hivatal részletes ktvetése'!#REF!,'hivatal részletes ktvetése'!N25,'hivatal részletes ktvetése'!N33)</f>
        <v>#REF!</v>
      </c>
      <c r="O13" s="23" t="e">
        <f>SUM('hivatal részletes ktvetése'!#REF!,'hivatal részletes ktvetése'!O17,'hivatal részletes ktvetése'!#REF!,'hivatal részletes ktvetése'!#REF!,'hivatal részletes ktvetése'!O25,'hivatal részletes ktvetése'!O33)</f>
        <v>#REF!</v>
      </c>
      <c r="P13" s="23" t="e">
        <f>SUM('hivatal részletes ktvetése'!#REF!,'hivatal részletes ktvetése'!P17,'hivatal részletes ktvetése'!#REF!,'hivatal részletes ktvetése'!#REF!,'hivatal részletes ktvetése'!P25,'hivatal részletes ktvetése'!P33)</f>
        <v>#REF!</v>
      </c>
      <c r="Q13" s="23" t="e">
        <f>SUM('hivatal részletes ktvetése'!#REF!,'hivatal részletes ktvetése'!Q17,'hivatal részletes ktvetése'!#REF!,'hivatal részletes ktvetése'!#REF!,'hivatal részletes ktvetése'!Q25,'hivatal részletes ktvetése'!Q33)</f>
        <v>#REF!</v>
      </c>
      <c r="R13" s="23" t="e">
        <f>SUM('hivatal részletes ktvetése'!#REF!,'hivatal részletes ktvetése'!R17,'hivatal részletes ktvetése'!#REF!,'hivatal részletes ktvetése'!#REF!,'hivatal részletes ktvetése'!R25,'hivatal részletes ktvetése'!R33)</f>
        <v>#REF!</v>
      </c>
      <c r="S13" s="96"/>
    </row>
    <row r="14" spans="3:19" ht="15" customHeight="1">
      <c r="C14" s="1"/>
      <c r="D14" s="705"/>
      <c r="E14" s="706"/>
      <c r="F14" s="707"/>
      <c r="G14" s="705"/>
      <c r="H14" s="707"/>
      <c r="I14" s="722" t="s">
        <v>142</v>
      </c>
      <c r="J14" s="723"/>
      <c r="K14" s="723"/>
      <c r="L14" s="724"/>
      <c r="M14" s="716">
        <v>8349216</v>
      </c>
      <c r="N14" s="23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4" s="23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4" s="23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4" s="23" t="e">
        <f>SUM('hivatal részletes ktvetése'!#REF!,'hivatal részletes ktvetése'!Q18,'hivatal részletes ktvetése'!#REF!,'hivatal részletes ktvetése'!#REF!,'hivatal részletes ktvetése'!Q26,'hivatal részletes ktvetése'!Q34)</f>
        <v>#REF!</v>
      </c>
      <c r="R14" s="23" t="e">
        <f>SUM('hivatal részletes ktvetése'!#REF!,'hivatal részletes ktvetése'!R18,'hivatal részletes ktvetése'!#REF!,'hivatal részletes ktvetése'!#REF!,'hivatal részletes ktvetése'!R26,'hivatal részletes ktvetése'!R34)</f>
        <v>#REF!</v>
      </c>
      <c r="S14" s="96"/>
    </row>
    <row r="15" spans="3:18" ht="1.5" customHeight="1">
      <c r="C15" s="1"/>
      <c r="D15" s="157"/>
      <c r="E15" s="233"/>
      <c r="F15" s="156"/>
      <c r="G15" s="157"/>
      <c r="H15" s="156"/>
      <c r="I15" s="725"/>
      <c r="J15" s="726"/>
      <c r="K15" s="726"/>
      <c r="L15" s="727"/>
      <c r="M15" s="717"/>
      <c r="N15" s="23"/>
      <c r="O15" s="23"/>
      <c r="P15" s="23"/>
      <c r="Q15" s="23"/>
      <c r="R15" s="23"/>
    </row>
    <row r="16" spans="3:19" ht="15" customHeight="1">
      <c r="C16" s="1"/>
      <c r="D16" s="705"/>
      <c r="E16" s="706"/>
      <c r="F16" s="707"/>
      <c r="G16" s="705"/>
      <c r="H16" s="707"/>
      <c r="I16" s="718" t="s">
        <v>15</v>
      </c>
      <c r="J16" s="719"/>
      <c r="K16" s="719"/>
      <c r="L16" s="720"/>
      <c r="M16" s="23">
        <v>67108759</v>
      </c>
      <c r="N16" s="23" t="e">
        <f>SUM('hivatal részletes ktvetése'!#REF!,'hivatal részletes ktvetése'!#REF!,'hivatal részletes ktvetése'!N19,'hivatal részletes ktvetése'!#REF!,'hivatal részletes ktvetése'!#REF!,'hivatal részletes ktvetése'!N27,'hivatal részletes ktvetése'!N35)</f>
        <v>#REF!</v>
      </c>
      <c r="O16" s="23" t="e">
        <f>SUM('hivatal részletes ktvetése'!#REF!,'hivatal részletes ktvetése'!#REF!,'hivatal részletes ktvetése'!O19,'hivatal részletes ktvetése'!#REF!,'hivatal részletes ktvetése'!#REF!,'hivatal részletes ktvetése'!O27,'hivatal részletes ktvetése'!O35)</f>
        <v>#REF!</v>
      </c>
      <c r="P16" s="23" t="e">
        <f>SUM('hivatal részletes ktvetése'!#REF!,'hivatal részletes ktvetése'!#REF!,'hivatal részletes ktvetése'!P19,'hivatal részletes ktvetése'!#REF!,'hivatal részletes ktvetése'!#REF!,'hivatal részletes ktvetése'!P27,'hivatal részletes ktvetése'!P35)</f>
        <v>#REF!</v>
      </c>
      <c r="Q16" s="23" t="e">
        <f>SUM('hivatal részletes ktvetése'!#REF!,'hivatal részletes ktvetése'!#REF!,'hivatal részletes ktvetése'!Q19,'hivatal részletes ktvetése'!#REF!,'hivatal részletes ktvetése'!#REF!,'hivatal részletes ktvetése'!Q27,'hivatal részletes ktvetése'!Q35)</f>
        <v>#REF!</v>
      </c>
      <c r="R16" s="23" t="e">
        <f>SUM('hivatal részletes ktvetése'!#REF!,'hivatal részletes ktvetése'!#REF!,'hivatal részletes ktvetése'!R19,'hivatal részletes ktvetése'!#REF!,'hivatal részletes ktvetése'!#REF!,'hivatal részletes ktvetése'!R27,'hivatal részletes ktvetése'!R35)</f>
        <v>#REF!</v>
      </c>
      <c r="S16" s="96"/>
    </row>
    <row r="17" spans="3:19" ht="15" customHeight="1">
      <c r="C17" s="1"/>
      <c r="D17" s="157"/>
      <c r="E17" s="233"/>
      <c r="F17" s="156"/>
      <c r="G17" s="157"/>
      <c r="H17" s="233"/>
      <c r="I17" s="702" t="s">
        <v>56</v>
      </c>
      <c r="J17" s="703"/>
      <c r="K17" s="703"/>
      <c r="L17" s="704"/>
      <c r="M17" s="23">
        <v>2500000</v>
      </c>
      <c r="N17" s="23"/>
      <c r="O17" s="23"/>
      <c r="P17" s="23"/>
      <c r="Q17" s="23"/>
      <c r="R17" s="23"/>
      <c r="S17" s="96"/>
    </row>
    <row r="18" spans="3:19" ht="15" customHeight="1">
      <c r="C18" s="1"/>
      <c r="D18" s="705"/>
      <c r="E18" s="706"/>
      <c r="F18" s="707"/>
      <c r="G18" s="708" t="s">
        <v>63</v>
      </c>
      <c r="H18" s="709"/>
      <c r="I18" s="709"/>
      <c r="J18" s="709"/>
      <c r="K18" s="709"/>
      <c r="L18" s="710"/>
      <c r="M18" s="22">
        <f>M19+M20+M21+M22+M23+M24+M25+M26</f>
        <v>5296061</v>
      </c>
      <c r="N18" s="22" t="e">
        <f>SUM(#REF!)</f>
        <v>#REF!</v>
      </c>
      <c r="O18" s="22" t="e">
        <f>SUM(#REF!)</f>
        <v>#REF!</v>
      </c>
      <c r="P18" s="22" t="e">
        <f>SUM(#REF!)</f>
        <v>#REF!</v>
      </c>
      <c r="Q18" s="22" t="e">
        <f>SUM(#REF!)</f>
        <v>#REF!</v>
      </c>
      <c r="R18" s="22" t="e">
        <f>SUM(#REF!)</f>
        <v>#REF!</v>
      </c>
      <c r="S18" s="96"/>
    </row>
    <row r="19" spans="3:18" ht="15" customHeight="1">
      <c r="C19" s="428"/>
      <c r="D19" s="344"/>
      <c r="E19" s="345"/>
      <c r="F19" s="346"/>
      <c r="G19" s="711" t="s">
        <v>161</v>
      </c>
      <c r="H19" s="712"/>
      <c r="I19" s="712"/>
      <c r="J19" s="712"/>
      <c r="K19" s="712"/>
      <c r="L19" s="713"/>
      <c r="M19" s="368">
        <v>0</v>
      </c>
      <c r="N19" s="134"/>
      <c r="O19" s="134"/>
      <c r="P19" s="134"/>
      <c r="Q19" s="134"/>
      <c r="R19" s="134"/>
    </row>
    <row r="20" spans="3:18" ht="15" customHeight="1">
      <c r="C20" s="428"/>
      <c r="D20" s="344"/>
      <c r="E20" s="345"/>
      <c r="F20" s="346"/>
      <c r="G20" s="711" t="s">
        <v>212</v>
      </c>
      <c r="H20" s="712"/>
      <c r="I20" s="712"/>
      <c r="J20" s="712"/>
      <c r="K20" s="712"/>
      <c r="L20" s="713"/>
      <c r="M20" s="368">
        <v>0</v>
      </c>
      <c r="N20" s="134"/>
      <c r="O20" s="134"/>
      <c r="P20" s="134"/>
      <c r="Q20" s="134"/>
      <c r="R20" s="134"/>
    </row>
    <row r="21" spans="3:18" ht="15" customHeight="1">
      <c r="C21" s="428"/>
      <c r="D21" s="344"/>
      <c r="E21" s="345"/>
      <c r="F21" s="346"/>
      <c r="G21" s="711" t="s">
        <v>255</v>
      </c>
      <c r="H21" s="712"/>
      <c r="I21" s="712"/>
      <c r="J21" s="712"/>
      <c r="K21" s="712"/>
      <c r="L21" s="713"/>
      <c r="M21" s="368">
        <v>80000</v>
      </c>
      <c r="N21" s="134"/>
      <c r="O21" s="134"/>
      <c r="P21" s="134"/>
      <c r="Q21" s="134"/>
      <c r="R21" s="134"/>
    </row>
    <row r="22" spans="3:18" ht="15" customHeight="1">
      <c r="C22" s="428"/>
      <c r="D22" s="344"/>
      <c r="E22" s="345"/>
      <c r="F22" s="346"/>
      <c r="G22" s="711" t="s">
        <v>342</v>
      </c>
      <c r="H22" s="712"/>
      <c r="I22" s="712"/>
      <c r="J22" s="712"/>
      <c r="K22" s="712"/>
      <c r="L22" s="713"/>
      <c r="M22" s="368">
        <v>517890</v>
      </c>
      <c r="N22" s="134"/>
      <c r="O22" s="134"/>
      <c r="P22" s="134"/>
      <c r="Q22" s="134"/>
      <c r="R22" s="134"/>
    </row>
    <row r="23" spans="3:18" ht="15" customHeight="1">
      <c r="C23" s="428"/>
      <c r="D23" s="344"/>
      <c r="E23" s="345"/>
      <c r="F23" s="346"/>
      <c r="G23" s="711" t="s">
        <v>213</v>
      </c>
      <c r="H23" s="712"/>
      <c r="I23" s="712"/>
      <c r="J23" s="712"/>
      <c r="K23" s="712"/>
      <c r="L23" s="713"/>
      <c r="M23" s="368">
        <v>0</v>
      </c>
      <c r="N23" s="134"/>
      <c r="O23" s="134"/>
      <c r="P23" s="134"/>
      <c r="Q23" s="134"/>
      <c r="R23" s="134"/>
    </row>
    <row r="24" spans="3:18" ht="15" customHeight="1">
      <c r="C24" s="1"/>
      <c r="D24" s="344"/>
      <c r="E24" s="345"/>
      <c r="F24" s="346"/>
      <c r="G24" s="711" t="s">
        <v>344</v>
      </c>
      <c r="H24" s="712"/>
      <c r="I24" s="712"/>
      <c r="J24" s="712"/>
      <c r="K24" s="712"/>
      <c r="L24" s="713"/>
      <c r="M24" s="368">
        <v>2173185</v>
      </c>
      <c r="N24" s="134"/>
      <c r="O24" s="134"/>
      <c r="P24" s="134"/>
      <c r="Q24" s="134"/>
      <c r="R24" s="134"/>
    </row>
    <row r="25" spans="3:18" ht="15" customHeight="1">
      <c r="C25" s="1"/>
      <c r="D25" s="344"/>
      <c r="E25" s="345"/>
      <c r="F25" s="346"/>
      <c r="G25" s="711" t="s">
        <v>229</v>
      </c>
      <c r="H25" s="712"/>
      <c r="I25" s="712"/>
      <c r="J25" s="712"/>
      <c r="K25" s="712"/>
      <c r="L25" s="713"/>
      <c r="M25" s="368">
        <v>2524986</v>
      </c>
      <c r="N25" s="134"/>
      <c r="O25" s="134"/>
      <c r="P25" s="134"/>
      <c r="Q25" s="134"/>
      <c r="R25" s="134"/>
    </row>
    <row r="26" spans="3:18" ht="15" customHeight="1">
      <c r="C26" s="1"/>
      <c r="D26" s="344"/>
      <c r="E26" s="345"/>
      <c r="F26" s="346"/>
      <c r="G26" s="711" t="s">
        <v>230</v>
      </c>
      <c r="H26" s="712"/>
      <c r="I26" s="712"/>
      <c r="J26" s="712"/>
      <c r="K26" s="712"/>
      <c r="L26" s="713"/>
      <c r="M26" s="368">
        <v>0</v>
      </c>
      <c r="N26" s="134"/>
      <c r="O26" s="134"/>
      <c r="P26" s="134"/>
      <c r="Q26" s="134"/>
      <c r="R26" s="134"/>
    </row>
    <row r="27" spans="3:19" ht="15" customHeight="1">
      <c r="C27" s="1"/>
      <c r="D27" s="714"/>
      <c r="E27" s="714"/>
      <c r="F27" s="714"/>
      <c r="G27" s="715" t="s">
        <v>144</v>
      </c>
      <c r="H27" s="715"/>
      <c r="I27" s="715"/>
      <c r="J27" s="715"/>
      <c r="K27" s="715"/>
      <c r="L27" s="715"/>
      <c r="M27" s="268">
        <f>M28+M30+M31</f>
        <v>155962078</v>
      </c>
      <c r="N27" s="134"/>
      <c r="O27" s="134"/>
      <c r="P27" s="134"/>
      <c r="Q27" s="134"/>
      <c r="R27" s="134"/>
      <c r="S27" s="96"/>
    </row>
    <row r="28" spans="3:18" ht="15" customHeight="1">
      <c r="C28" s="1"/>
      <c r="D28" s="714"/>
      <c r="E28" s="714"/>
      <c r="F28" s="714"/>
      <c r="G28" s="721" t="s">
        <v>341</v>
      </c>
      <c r="H28" s="721"/>
      <c r="I28" s="721"/>
      <c r="J28" s="721"/>
      <c r="K28" s="721"/>
      <c r="L28" s="721"/>
      <c r="M28" s="269">
        <v>68161050</v>
      </c>
      <c r="N28" s="134"/>
      <c r="O28" s="134"/>
      <c r="P28" s="134"/>
      <c r="Q28" s="134"/>
      <c r="R28" s="134"/>
    </row>
    <row r="29" spans="3:18" ht="15" customHeight="1">
      <c r="C29" s="1"/>
      <c r="D29" s="714"/>
      <c r="E29" s="714"/>
      <c r="F29" s="714"/>
      <c r="G29" s="721" t="s">
        <v>164</v>
      </c>
      <c r="H29" s="721"/>
      <c r="I29" s="721"/>
      <c r="J29" s="721"/>
      <c r="K29" s="721"/>
      <c r="L29" s="721"/>
      <c r="M29" s="269">
        <v>0</v>
      </c>
      <c r="N29" s="134"/>
      <c r="O29" s="134"/>
      <c r="P29" s="134"/>
      <c r="Q29" s="134"/>
      <c r="R29" s="134"/>
    </row>
    <row r="30" spans="3:18" ht="15" customHeight="1">
      <c r="C30" s="1"/>
      <c r="D30" s="714"/>
      <c r="E30" s="714"/>
      <c r="F30" s="714"/>
      <c r="G30" s="721" t="s">
        <v>256</v>
      </c>
      <c r="H30" s="721"/>
      <c r="I30" s="721"/>
      <c r="J30" s="721"/>
      <c r="K30" s="721"/>
      <c r="L30" s="721"/>
      <c r="M30" s="269">
        <v>18720377</v>
      </c>
      <c r="N30" s="134"/>
      <c r="O30" s="134"/>
      <c r="P30" s="134"/>
      <c r="Q30" s="134"/>
      <c r="R30" s="134"/>
    </row>
    <row r="31" spans="3:18" ht="15" customHeight="1">
      <c r="C31" s="1"/>
      <c r="D31" s="733"/>
      <c r="E31" s="734"/>
      <c r="F31" s="735"/>
      <c r="G31" s="721" t="s">
        <v>228</v>
      </c>
      <c r="H31" s="721"/>
      <c r="I31" s="721"/>
      <c r="J31" s="721"/>
      <c r="K31" s="721"/>
      <c r="L31" s="721"/>
      <c r="M31" s="269">
        <v>69080651</v>
      </c>
      <c r="N31" s="134"/>
      <c r="O31" s="134"/>
      <c r="P31" s="134"/>
      <c r="Q31" s="134"/>
      <c r="R31" s="134"/>
    </row>
    <row r="32" spans="3:18" ht="15" customHeight="1">
      <c r="C32" s="1"/>
      <c r="D32" s="733"/>
      <c r="E32" s="734"/>
      <c r="F32" s="735"/>
      <c r="G32" s="721" t="s">
        <v>231</v>
      </c>
      <c r="H32" s="721"/>
      <c r="I32" s="721"/>
      <c r="J32" s="721"/>
      <c r="K32" s="721"/>
      <c r="L32" s="721"/>
      <c r="M32" s="269">
        <v>0</v>
      </c>
      <c r="N32" s="134"/>
      <c r="O32" s="134"/>
      <c r="P32" s="134"/>
      <c r="Q32" s="134"/>
      <c r="R32" s="134"/>
    </row>
    <row r="33" spans="3:18" ht="15" customHeight="1">
      <c r="C33" s="1"/>
      <c r="D33" s="714"/>
      <c r="E33" s="714"/>
      <c r="F33" s="714"/>
      <c r="G33" s="715" t="s">
        <v>145</v>
      </c>
      <c r="H33" s="715"/>
      <c r="I33" s="715"/>
      <c r="J33" s="715"/>
      <c r="K33" s="715"/>
      <c r="L33" s="715"/>
      <c r="M33" s="268">
        <v>0</v>
      </c>
      <c r="N33" s="134"/>
      <c r="O33" s="134"/>
      <c r="P33" s="134"/>
      <c r="Q33" s="134"/>
      <c r="R33" s="134"/>
    </row>
    <row r="34" spans="3:18" ht="15" customHeight="1">
      <c r="C34" s="1"/>
      <c r="D34" s="714"/>
      <c r="E34" s="714"/>
      <c r="F34" s="714"/>
      <c r="G34" s="715" t="s">
        <v>146</v>
      </c>
      <c r="H34" s="715"/>
      <c r="I34" s="715"/>
      <c r="J34" s="715"/>
      <c r="K34" s="715"/>
      <c r="L34" s="715"/>
      <c r="M34" s="268">
        <v>12841912</v>
      </c>
      <c r="N34" s="134"/>
      <c r="O34" s="134"/>
      <c r="P34" s="134"/>
      <c r="Q34" s="134"/>
      <c r="R34" s="134"/>
    </row>
    <row r="35" spans="3:18" ht="15" customHeight="1">
      <c r="C35" s="606"/>
      <c r="D35" s="607"/>
      <c r="E35" s="607"/>
      <c r="F35" s="607"/>
      <c r="G35" s="728" t="s">
        <v>328</v>
      </c>
      <c r="H35" s="728"/>
      <c r="I35" s="728"/>
      <c r="J35" s="728"/>
      <c r="K35" s="728"/>
      <c r="L35" s="729"/>
      <c r="M35" s="608">
        <v>12841912</v>
      </c>
      <c r="N35" s="134"/>
      <c r="O35" s="134"/>
      <c r="P35" s="134"/>
      <c r="Q35" s="134"/>
      <c r="R35" s="134"/>
    </row>
    <row r="36" spans="3:18" ht="15" customHeight="1" thickBot="1">
      <c r="C36" s="736" t="s">
        <v>225</v>
      </c>
      <c r="D36" s="737"/>
      <c r="E36" s="737"/>
      <c r="F36" s="737"/>
      <c r="G36" s="737"/>
      <c r="H36" s="737"/>
      <c r="I36" s="737"/>
      <c r="J36" s="737"/>
      <c r="K36" s="737"/>
      <c r="L36" s="738"/>
      <c r="M36" s="421"/>
      <c r="N36" s="24" t="e">
        <f>SUM(N7+#REF!+N12+N18,#REF!)</f>
        <v>#REF!</v>
      </c>
      <c r="O36" s="24" t="e">
        <f>SUM(O7+#REF!+O12+O18,#REF!)</f>
        <v>#REF!</v>
      </c>
      <c r="P36" s="24" t="e">
        <f>SUM(P7+#REF!+P12+P18,#REF!)</f>
        <v>#REF!</v>
      </c>
      <c r="Q36" s="24" t="e">
        <f>SUM(Q7+#REF!+Q12+Q18,#REF!)</f>
        <v>#REF!</v>
      </c>
      <c r="R36" s="24" t="e">
        <f>SUM(R7+#REF!+R12+R18,#REF!)</f>
        <v>#REF!</v>
      </c>
    </row>
    <row r="37" spans="3:18" ht="15" customHeight="1">
      <c r="C37" s="730" t="s">
        <v>323</v>
      </c>
      <c r="D37" s="731"/>
      <c r="E37" s="731"/>
      <c r="F37" s="731"/>
      <c r="G37" s="731"/>
      <c r="H37" s="731"/>
      <c r="I37" s="731"/>
      <c r="J37" s="731"/>
      <c r="K37" s="731"/>
      <c r="L37" s="732"/>
      <c r="M37" s="21"/>
      <c r="N37" s="21" t="e">
        <f>SUM(N38+#REF!+N43+N49,#REF!)</f>
        <v>#REF!</v>
      </c>
      <c r="O37" s="21" t="e">
        <f>SUM(O38+#REF!+O43+O49,#REF!)</f>
        <v>#REF!</v>
      </c>
      <c r="P37" s="21" t="e">
        <f>SUM(P38+#REF!+P43+P49,#REF!)</f>
        <v>#REF!</v>
      </c>
      <c r="Q37" s="21" t="e">
        <f>SUM(Q38+#REF!+Q43+Q49,#REF!)</f>
        <v>#REF!</v>
      </c>
      <c r="R37" s="21" t="e">
        <f>SUM(R38+#REF!+R43+R49,#REF!)</f>
        <v>#REF!</v>
      </c>
    </row>
    <row r="38" spans="3:18" ht="15" customHeight="1">
      <c r="C38" s="1"/>
      <c r="D38" s="705"/>
      <c r="E38" s="706"/>
      <c r="F38" s="707"/>
      <c r="G38" s="708" t="s">
        <v>117</v>
      </c>
      <c r="H38" s="709"/>
      <c r="I38" s="709"/>
      <c r="J38" s="709"/>
      <c r="K38" s="709"/>
      <c r="L38" s="710"/>
      <c r="M38" s="22">
        <f>M39+M40+M42+M43</f>
        <v>24792670</v>
      </c>
      <c r="N38" s="22" t="e">
        <f>SUM(N39:N42)</f>
        <v>#REF!</v>
      </c>
      <c r="O38" s="22" t="e">
        <f>SUM(O39:O42)</f>
        <v>#REF!</v>
      </c>
      <c r="P38" s="22" t="e">
        <f>SUM(P39:P42)</f>
        <v>#REF!</v>
      </c>
      <c r="Q38" s="22" t="e">
        <f>SUM(Q39:Q42)</f>
        <v>#REF!</v>
      </c>
      <c r="R38" s="22" t="e">
        <f>SUM(R39:R42)</f>
        <v>#REF!</v>
      </c>
    </row>
    <row r="39" spans="3:18" ht="15" customHeight="1">
      <c r="C39" s="1"/>
      <c r="D39" s="705"/>
      <c r="E39" s="706"/>
      <c r="F39" s="707"/>
      <c r="G39" s="705"/>
      <c r="H39" s="707"/>
      <c r="I39" s="718" t="s">
        <v>13</v>
      </c>
      <c r="J39" s="719"/>
      <c r="K39" s="719"/>
      <c r="L39" s="720"/>
      <c r="M39" s="23">
        <v>4816000</v>
      </c>
      <c r="N39" s="23" t="e">
        <f>SUM('hivatal részletes ktvetése'!#REF!,'hivatal részletes ktvetése'!N44,'hivatal részletes ktvetése'!#REF!,'hivatal részletes ktvetése'!#REF!,'hivatal részletes ktvetése'!N52,'hivatal részletes ktvetése'!N60)</f>
        <v>#REF!</v>
      </c>
      <c r="O39" s="23" t="e">
        <f>SUM('hivatal részletes ktvetése'!#REF!,'hivatal részletes ktvetése'!O44,'hivatal részletes ktvetése'!#REF!,'hivatal részletes ktvetése'!#REF!,'hivatal részletes ktvetése'!O52,'hivatal részletes ktvetése'!O60)</f>
        <v>#REF!</v>
      </c>
      <c r="P39" s="23" t="e">
        <f>SUM('hivatal részletes ktvetése'!#REF!,'hivatal részletes ktvetése'!P44,'hivatal részletes ktvetése'!#REF!,'hivatal részletes ktvetése'!#REF!,'hivatal részletes ktvetése'!P52,'hivatal részletes ktvetése'!P60)</f>
        <v>#REF!</v>
      </c>
      <c r="Q39" s="23" t="e">
        <f>SUM('hivatal részletes ktvetése'!#REF!,'hivatal részletes ktvetése'!Q44,'hivatal részletes ktvetése'!#REF!,'hivatal részletes ktvetése'!#REF!,'hivatal részletes ktvetése'!Q52,'hivatal részletes ktvetése'!Q60)</f>
        <v>#REF!</v>
      </c>
      <c r="R39" s="23" t="e">
        <f>SUM('hivatal részletes ktvetése'!#REF!,'hivatal részletes ktvetése'!R44,'hivatal részletes ktvetése'!#REF!,'hivatal részletes ktvetése'!#REF!,'hivatal részletes ktvetése'!R52,'hivatal részletes ktvetése'!R60)</f>
        <v>#REF!</v>
      </c>
    </row>
    <row r="40" spans="3:18" ht="15" customHeight="1">
      <c r="C40" s="1"/>
      <c r="D40" s="705"/>
      <c r="E40" s="706"/>
      <c r="F40" s="707"/>
      <c r="G40" s="705"/>
      <c r="H40" s="707"/>
      <c r="I40" s="722" t="s">
        <v>142</v>
      </c>
      <c r="J40" s="723"/>
      <c r="K40" s="723"/>
      <c r="L40" s="724"/>
      <c r="M40" s="716">
        <v>939120</v>
      </c>
      <c r="N40" s="23" t="e">
        <f>SUM('hivatal részletes ktvetése'!#REF!,'hivatal részletes ktvetése'!N45,'hivatal részletes ktvetése'!#REF!,'hivatal részletes ktvetése'!#REF!,'hivatal részletes ktvetése'!N53,'hivatal részletes ktvetése'!N61)</f>
        <v>#REF!</v>
      </c>
      <c r="O40" s="23" t="e">
        <f>SUM('hivatal részletes ktvetése'!#REF!,'hivatal részletes ktvetése'!O45,'hivatal részletes ktvetése'!#REF!,'hivatal részletes ktvetése'!#REF!,'hivatal részletes ktvetése'!O53,'hivatal részletes ktvetése'!O61)</f>
        <v>#REF!</v>
      </c>
      <c r="P40" s="23" t="e">
        <f>SUM('hivatal részletes ktvetése'!#REF!,'hivatal részletes ktvetése'!P45,'hivatal részletes ktvetése'!#REF!,'hivatal részletes ktvetése'!#REF!,'hivatal részletes ktvetése'!P53,'hivatal részletes ktvetése'!P61)</f>
        <v>#REF!</v>
      </c>
      <c r="Q40" s="23" t="e">
        <f>SUM('hivatal részletes ktvetése'!#REF!,'hivatal részletes ktvetése'!Q45,'hivatal részletes ktvetése'!#REF!,'hivatal részletes ktvetése'!#REF!,'hivatal részletes ktvetése'!Q53,'hivatal részletes ktvetése'!Q61)</f>
        <v>#REF!</v>
      </c>
      <c r="R40" s="23" t="e">
        <f>SUM('hivatal részletes ktvetése'!#REF!,'hivatal részletes ktvetése'!R45,'hivatal részletes ktvetése'!#REF!,'hivatal részletes ktvetése'!#REF!,'hivatal részletes ktvetése'!R53,'hivatal részletes ktvetése'!R61)</f>
        <v>#REF!</v>
      </c>
    </row>
    <row r="41" spans="3:18" ht="11.25" customHeight="1" hidden="1">
      <c r="C41" s="1"/>
      <c r="D41" s="157"/>
      <c r="E41" s="233"/>
      <c r="F41" s="156"/>
      <c r="G41" s="157"/>
      <c r="H41" s="156"/>
      <c r="I41" s="725"/>
      <c r="J41" s="726"/>
      <c r="K41" s="726"/>
      <c r="L41" s="727"/>
      <c r="M41" s="717"/>
      <c r="N41" s="23"/>
      <c r="O41" s="23"/>
      <c r="P41" s="23"/>
      <c r="Q41" s="23"/>
      <c r="R41" s="23"/>
    </row>
    <row r="42" spans="3:18" ht="15" customHeight="1">
      <c r="C42" s="1"/>
      <c r="D42" s="705"/>
      <c r="E42" s="706"/>
      <c r="F42" s="707"/>
      <c r="G42" s="705"/>
      <c r="H42" s="707"/>
      <c r="I42" s="718" t="s">
        <v>15</v>
      </c>
      <c r="J42" s="719"/>
      <c r="K42" s="719"/>
      <c r="L42" s="720"/>
      <c r="M42" s="23">
        <v>19037550</v>
      </c>
      <c r="N42" s="23" t="e">
        <f>SUM('hivatal részletes ktvetése'!#REF!,'hivatal részletes ktvetése'!#REF!,'hivatal részletes ktvetése'!N46,'hivatal részletes ktvetése'!#REF!,'hivatal részletes ktvetése'!#REF!,'hivatal részletes ktvetése'!N54,'hivatal részletes ktvetése'!N62)</f>
        <v>#REF!</v>
      </c>
      <c r="O42" s="23" t="e">
        <f>SUM('hivatal részletes ktvetése'!#REF!,'hivatal részletes ktvetése'!#REF!,'hivatal részletes ktvetése'!O46,'hivatal részletes ktvetése'!#REF!,'hivatal részletes ktvetése'!#REF!,'hivatal részletes ktvetése'!O54,'hivatal részletes ktvetése'!O62)</f>
        <v>#REF!</v>
      </c>
      <c r="P42" s="23" t="e">
        <f>SUM('hivatal részletes ktvetése'!#REF!,'hivatal részletes ktvetése'!#REF!,'hivatal részletes ktvetése'!P46,'hivatal részletes ktvetése'!#REF!,'hivatal részletes ktvetése'!#REF!,'hivatal részletes ktvetése'!P54,'hivatal részletes ktvetése'!P62)</f>
        <v>#REF!</v>
      </c>
      <c r="Q42" s="23" t="e">
        <f>SUM('hivatal részletes ktvetése'!#REF!,'hivatal részletes ktvetése'!#REF!,'hivatal részletes ktvetése'!Q46,'hivatal részletes ktvetése'!#REF!,'hivatal részletes ktvetése'!#REF!,'hivatal részletes ktvetése'!Q54,'hivatal részletes ktvetése'!Q62)</f>
        <v>#REF!</v>
      </c>
      <c r="R42" s="23" t="e">
        <f>SUM('hivatal részletes ktvetése'!#REF!,'hivatal részletes ktvetése'!#REF!,'hivatal részletes ktvetése'!R46,'hivatal részletes ktvetése'!#REF!,'hivatal részletes ktvetése'!#REF!,'hivatal részletes ktvetése'!R54,'hivatal részletes ktvetése'!R62)</f>
        <v>#REF!</v>
      </c>
    </row>
    <row r="43" spans="3:18" ht="15" customHeight="1">
      <c r="C43" s="1"/>
      <c r="D43" s="157"/>
      <c r="E43" s="233"/>
      <c r="F43" s="156"/>
      <c r="G43" s="157"/>
      <c r="H43" s="233"/>
      <c r="I43" s="702" t="s">
        <v>56</v>
      </c>
      <c r="J43" s="703"/>
      <c r="K43" s="703"/>
      <c r="L43" s="704"/>
      <c r="M43" s="23">
        <v>0</v>
      </c>
      <c r="N43" s="23"/>
      <c r="O43" s="23"/>
      <c r="P43" s="23"/>
      <c r="Q43" s="23"/>
      <c r="R43" s="23"/>
    </row>
    <row r="44" spans="3:18" ht="15" customHeight="1">
      <c r="C44" s="1"/>
      <c r="D44" s="705"/>
      <c r="E44" s="706"/>
      <c r="F44" s="707"/>
      <c r="G44" s="708" t="s">
        <v>63</v>
      </c>
      <c r="H44" s="709"/>
      <c r="I44" s="709"/>
      <c r="J44" s="709"/>
      <c r="K44" s="709"/>
      <c r="L44" s="710"/>
      <c r="M44" s="22">
        <f>M45</f>
        <v>300000</v>
      </c>
      <c r="N44" s="22" t="e">
        <f>SUM(#REF!)</f>
        <v>#REF!</v>
      </c>
      <c r="O44" s="22" t="e">
        <f>SUM(#REF!)</f>
        <v>#REF!</v>
      </c>
      <c r="P44" s="22" t="e">
        <f>SUM(#REF!)</f>
        <v>#REF!</v>
      </c>
      <c r="Q44" s="22" t="e">
        <f>SUM(#REF!)</f>
        <v>#REF!</v>
      </c>
      <c r="R44" s="22" t="e">
        <f>SUM(#REF!)</f>
        <v>#REF!</v>
      </c>
    </row>
    <row r="45" spans="3:18" ht="15" customHeight="1">
      <c r="C45" s="428"/>
      <c r="D45" s="344"/>
      <c r="E45" s="345"/>
      <c r="F45" s="346"/>
      <c r="G45" s="711" t="s">
        <v>343</v>
      </c>
      <c r="H45" s="712"/>
      <c r="I45" s="712"/>
      <c r="J45" s="712"/>
      <c r="K45" s="712"/>
      <c r="L45" s="713"/>
      <c r="M45" s="368">
        <v>300000</v>
      </c>
      <c r="N45" s="134"/>
      <c r="O45" s="134"/>
      <c r="P45" s="134"/>
      <c r="Q45" s="134"/>
      <c r="R45" s="134"/>
    </row>
    <row r="46" spans="3:18" ht="15" customHeight="1">
      <c r="C46" s="1"/>
      <c r="D46" s="714"/>
      <c r="E46" s="714"/>
      <c r="F46" s="714"/>
      <c r="G46" s="715" t="s">
        <v>144</v>
      </c>
      <c r="H46" s="715"/>
      <c r="I46" s="715"/>
      <c r="J46" s="715"/>
      <c r="K46" s="715"/>
      <c r="L46" s="715"/>
      <c r="M46" s="268">
        <f>M47</f>
        <v>0</v>
      </c>
      <c r="N46" s="134"/>
      <c r="O46" s="134"/>
      <c r="P46" s="134"/>
      <c r="Q46" s="134"/>
      <c r="R46" s="134"/>
    </row>
    <row r="47" spans="3:18" ht="15" customHeight="1">
      <c r="C47" s="1"/>
      <c r="D47" s="714"/>
      <c r="E47" s="714"/>
      <c r="F47" s="714"/>
      <c r="G47" s="721" t="s">
        <v>144</v>
      </c>
      <c r="H47" s="721"/>
      <c r="I47" s="721"/>
      <c r="J47" s="721"/>
      <c r="K47" s="721"/>
      <c r="L47" s="721"/>
      <c r="M47" s="609">
        <v>0</v>
      </c>
      <c r="N47" s="368"/>
      <c r="O47" s="134"/>
      <c r="P47" s="134"/>
      <c r="Q47" s="134"/>
      <c r="R47" s="134"/>
    </row>
    <row r="48" spans="3:18" ht="15" customHeight="1" thickBot="1">
      <c r="C48" s="701" t="s">
        <v>225</v>
      </c>
      <c r="D48" s="701"/>
      <c r="E48" s="701"/>
      <c r="F48" s="701"/>
      <c r="G48" s="701"/>
      <c r="H48" s="701"/>
      <c r="I48" s="701"/>
      <c r="J48" s="701"/>
      <c r="K48" s="701"/>
      <c r="L48" s="701"/>
      <c r="M48" s="669">
        <f>M39+M40+M42+M45+M47</f>
        <v>25092670</v>
      </c>
      <c r="N48" s="24" t="e">
        <f>SUM(N19+#REF!+N24+N29,#REF!)</f>
        <v>#REF!</v>
      </c>
      <c r="O48" s="24" t="e">
        <f>SUM(O19+#REF!+O24+O29,#REF!)</f>
        <v>#REF!</v>
      </c>
      <c r="P48" s="24" t="e">
        <f>SUM(P19+#REF!+P24+P29,#REF!)</f>
        <v>#REF!</v>
      </c>
      <c r="Q48" s="24" t="e">
        <f>SUM(Q19+#REF!+Q24+Q29,#REF!)</f>
        <v>#REF!</v>
      </c>
      <c r="R48" s="24" t="e">
        <f>SUM(R19+#REF!+R24+R29,#REF!)</f>
        <v>#REF!</v>
      </c>
    </row>
    <row r="49" spans="1:13" s="599" customFormat="1" ht="18" customHeight="1">
      <c r="A49" s="668"/>
      <c r="B49" s="610"/>
      <c r="C49" s="698" t="s">
        <v>177</v>
      </c>
      <c r="D49" s="699"/>
      <c r="E49" s="699"/>
      <c r="F49" s="699"/>
      <c r="G49" s="699"/>
      <c r="H49" s="699"/>
      <c r="I49" s="699"/>
      <c r="J49" s="699"/>
      <c r="K49" s="699"/>
      <c r="L49" s="700"/>
      <c r="M49" s="667">
        <f>M6+M48</f>
        <v>352734970</v>
      </c>
    </row>
    <row r="50" spans="1:13" ht="16.5" customHeight="1">
      <c r="A50" s="600"/>
      <c r="B50" s="600"/>
      <c r="C50" s="698" t="s">
        <v>360</v>
      </c>
      <c r="D50" s="699"/>
      <c r="E50" s="699"/>
      <c r="F50" s="699"/>
      <c r="G50" s="699"/>
      <c r="H50" s="699"/>
      <c r="I50" s="699"/>
      <c r="J50" s="699"/>
      <c r="K50" s="699"/>
      <c r="L50" s="700"/>
      <c r="M50" s="675">
        <v>339893058</v>
      </c>
    </row>
    <row r="51" ht="12.75">
      <c r="D51" s="7"/>
    </row>
  </sheetData>
  <sheetProtection/>
  <mergeCells count="92">
    <mergeCell ref="D4:G4"/>
    <mergeCell ref="H4:J4"/>
    <mergeCell ref="G19:L19"/>
    <mergeCell ref="G20:L20"/>
    <mergeCell ref="D13:F13"/>
    <mergeCell ref="G12:L12"/>
    <mergeCell ref="C5:L5"/>
    <mergeCell ref="D14:F14"/>
    <mergeCell ref="I11:L11"/>
    <mergeCell ref="D11:F11"/>
    <mergeCell ref="K1:L1"/>
    <mergeCell ref="D2:G2"/>
    <mergeCell ref="D1:G1"/>
    <mergeCell ref="H1:J1"/>
    <mergeCell ref="H2:J2"/>
    <mergeCell ref="G24:L24"/>
    <mergeCell ref="D16:F16"/>
    <mergeCell ref="G16:H16"/>
    <mergeCell ref="I16:L16"/>
    <mergeCell ref="D12:F12"/>
    <mergeCell ref="G11:H11"/>
    <mergeCell ref="G7:L7"/>
    <mergeCell ref="D9:F9"/>
    <mergeCell ref="K2:L2"/>
    <mergeCell ref="K4:L4"/>
    <mergeCell ref="D3:G3"/>
    <mergeCell ref="H3:J3"/>
    <mergeCell ref="G9:H9"/>
    <mergeCell ref="K3:L3"/>
    <mergeCell ref="D7:F7"/>
    <mergeCell ref="D8:F8"/>
    <mergeCell ref="G8:H8"/>
    <mergeCell ref="C6:L6"/>
    <mergeCell ref="I8:L8"/>
    <mergeCell ref="C36:L36"/>
    <mergeCell ref="D18:F18"/>
    <mergeCell ref="G18:L18"/>
    <mergeCell ref="G34:L34"/>
    <mergeCell ref="I27:L27"/>
    <mergeCell ref="D27:F27"/>
    <mergeCell ref="M14:M15"/>
    <mergeCell ref="G32:L32"/>
    <mergeCell ref="I14:L15"/>
    <mergeCell ref="G23:L23"/>
    <mergeCell ref="G21:L21"/>
    <mergeCell ref="D31:F31"/>
    <mergeCell ref="D32:F32"/>
    <mergeCell ref="G22:L22"/>
    <mergeCell ref="G14:H14"/>
    <mergeCell ref="I17:L17"/>
    <mergeCell ref="I9:L10"/>
    <mergeCell ref="G33:L33"/>
    <mergeCell ref="G28:L28"/>
    <mergeCell ref="G29:L29"/>
    <mergeCell ref="G30:L30"/>
    <mergeCell ref="I13:L13"/>
    <mergeCell ref="G31:L31"/>
    <mergeCell ref="G25:L25"/>
    <mergeCell ref="G13:H13"/>
    <mergeCell ref="G26:L26"/>
    <mergeCell ref="G27:H27"/>
    <mergeCell ref="G35:L35"/>
    <mergeCell ref="C37:L37"/>
    <mergeCell ref="D29:F29"/>
    <mergeCell ref="D30:F30"/>
    <mergeCell ref="D33:F33"/>
    <mergeCell ref="D34:F34"/>
    <mergeCell ref="D28:F28"/>
    <mergeCell ref="D38:F38"/>
    <mergeCell ref="G38:L38"/>
    <mergeCell ref="D39:F39"/>
    <mergeCell ref="G39:H39"/>
    <mergeCell ref="I39:L39"/>
    <mergeCell ref="D40:F40"/>
    <mergeCell ref="G40:H40"/>
    <mergeCell ref="I40:L41"/>
    <mergeCell ref="M40:M41"/>
    <mergeCell ref="D42:F42"/>
    <mergeCell ref="G42:H42"/>
    <mergeCell ref="I42:L42"/>
    <mergeCell ref="D47:F47"/>
    <mergeCell ref="G47:L47"/>
    <mergeCell ref="C49:L49"/>
    <mergeCell ref="C50:L50"/>
    <mergeCell ref="C48:L48"/>
    <mergeCell ref="I43:L43"/>
    <mergeCell ref="D44:F44"/>
    <mergeCell ref="G44:L44"/>
    <mergeCell ref="G45:L45"/>
    <mergeCell ref="D46:F46"/>
    <mergeCell ref="G46:H46"/>
    <mergeCell ref="I46:L46"/>
  </mergeCells>
  <conditionalFormatting sqref="Q19:R35">
    <cfRule type="expression" priority="3" dxfId="0" stopIfTrue="1">
      <formula>"SZUM('hivatal részletes ktvetése'!$P$18;'hivatal részletes ktvetése'!$P$29;'hivatal részletes ktvetése'!$P$37;'hivatal részletes ktvetése'!$P$51)"</formula>
    </cfRule>
  </conditionalFormatting>
  <conditionalFormatting sqref="Q45:R45">
    <cfRule type="expression" priority="2" dxfId="0" stopIfTrue="1">
      <formula>"SZUM('hivatal részletes ktvetése'!$P$18;'hivatal részletes ktvetése'!$P$29;'hivatal részletes ktvetése'!$P$37;'hivatal részletes ktvetése'!$P$51)"</formula>
    </cfRule>
  </conditionalFormatting>
  <conditionalFormatting sqref="Q46:R47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kiadások&amp;R4/2019.(II.26.)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267" customWidth="1"/>
    <col min="7" max="8" width="16.28125" style="0" customWidth="1"/>
    <col min="10" max="10" width="10.00390625" style="0" bestFit="1" customWidth="1"/>
    <col min="12" max="12" width="11.140625" style="0" bestFit="1" customWidth="1"/>
  </cols>
  <sheetData>
    <row r="2" spans="1:8" ht="12.75">
      <c r="A2" s="754" t="s">
        <v>362</v>
      </c>
      <c r="B2" s="754"/>
      <c r="C2" s="754"/>
      <c r="D2" s="754"/>
      <c r="E2" s="754"/>
      <c r="F2" s="754"/>
      <c r="G2" s="754"/>
      <c r="H2" s="754"/>
    </row>
    <row r="3" ht="13.5" customHeight="1"/>
    <row r="4" ht="2.25" customHeight="1"/>
    <row r="5" spans="1:8" ht="22.5" customHeight="1">
      <c r="A5" s="277"/>
      <c r="B5" s="755" t="s">
        <v>102</v>
      </c>
      <c r="C5" s="755"/>
      <c r="D5" s="755"/>
      <c r="E5" s="755"/>
      <c r="F5" s="755"/>
      <c r="G5" s="755"/>
      <c r="H5" s="755"/>
    </row>
    <row r="6" spans="1:8" ht="20.25" customHeight="1">
      <c r="A6" s="277"/>
      <c r="B6" s="755" t="s">
        <v>42</v>
      </c>
      <c r="C6" s="755"/>
      <c r="D6" s="755"/>
      <c r="E6" s="755"/>
      <c r="F6" s="755"/>
      <c r="G6" s="755"/>
      <c r="H6" s="755"/>
    </row>
    <row r="7" spans="1:8" ht="22.5" customHeight="1">
      <c r="A7" s="277"/>
      <c r="B7" s="755" t="s">
        <v>205</v>
      </c>
      <c r="C7" s="755"/>
      <c r="D7" s="755"/>
      <c r="E7" s="755"/>
      <c r="F7" s="755"/>
      <c r="G7" s="755"/>
      <c r="H7" s="755"/>
    </row>
    <row r="8" spans="1:6" ht="15">
      <c r="A8" s="41"/>
      <c r="B8" s="276"/>
      <c r="C8" s="276"/>
      <c r="D8" s="276"/>
      <c r="E8" s="276"/>
      <c r="F8" s="276"/>
    </row>
    <row r="9" spans="1:8" ht="15.75" customHeight="1">
      <c r="A9" s="41"/>
      <c r="B9" s="762" t="s">
        <v>43</v>
      </c>
      <c r="C9" s="762"/>
      <c r="D9" s="762"/>
      <c r="E9" s="762"/>
      <c r="F9" s="396" t="s">
        <v>260</v>
      </c>
      <c r="G9" s="396" t="s">
        <v>261</v>
      </c>
      <c r="H9" s="396" t="s">
        <v>329</v>
      </c>
    </row>
    <row r="10" spans="1:8" ht="15">
      <c r="A10" s="41"/>
      <c r="B10" s="454"/>
      <c r="C10" s="397"/>
      <c r="D10" s="397"/>
      <c r="E10" s="397"/>
      <c r="F10" s="396" t="s">
        <v>218</v>
      </c>
      <c r="G10" s="396" t="s">
        <v>218</v>
      </c>
      <c r="H10" s="396" t="s">
        <v>218</v>
      </c>
    </row>
    <row r="11" spans="1:8" ht="15.75" customHeight="1">
      <c r="A11" s="41"/>
      <c r="B11" s="759" t="s">
        <v>129</v>
      </c>
      <c r="C11" s="759"/>
      <c r="D11" s="759"/>
      <c r="E11" s="759"/>
      <c r="F11" s="758">
        <v>63548648</v>
      </c>
      <c r="G11" s="757">
        <f>F11*1.05</f>
        <v>66726080.400000006</v>
      </c>
      <c r="H11" s="757">
        <f>G11*1.05</f>
        <v>70062384.42</v>
      </c>
    </row>
    <row r="12" spans="1:8" ht="15" customHeight="1">
      <c r="A12" s="41"/>
      <c r="B12" s="759"/>
      <c r="C12" s="759"/>
      <c r="D12" s="759"/>
      <c r="E12" s="759"/>
      <c r="F12" s="758"/>
      <c r="G12" s="757"/>
      <c r="H12" s="757"/>
    </row>
    <row r="13" spans="1:8" ht="15.75" customHeight="1">
      <c r="A13" s="41"/>
      <c r="B13" s="759" t="s">
        <v>147</v>
      </c>
      <c r="C13" s="759"/>
      <c r="D13" s="759"/>
      <c r="E13" s="759"/>
      <c r="F13" s="758">
        <v>155774985</v>
      </c>
      <c r="G13" s="757">
        <f>F13*1.05</f>
        <v>163563734.25</v>
      </c>
      <c r="H13" s="757">
        <f>G13*1.05</f>
        <v>171741920.9625</v>
      </c>
    </row>
    <row r="14" spans="1:8" ht="15" customHeight="1">
      <c r="A14" s="41"/>
      <c r="B14" s="759"/>
      <c r="C14" s="759"/>
      <c r="D14" s="759"/>
      <c r="E14" s="759"/>
      <c r="F14" s="758"/>
      <c r="G14" s="757"/>
      <c r="H14" s="757"/>
    </row>
    <row r="15" spans="1:8" ht="19.5" customHeight="1">
      <c r="A15" s="41"/>
      <c r="B15" s="756" t="s">
        <v>138</v>
      </c>
      <c r="C15" s="756"/>
      <c r="D15" s="756"/>
      <c r="E15" s="756"/>
      <c r="F15" s="648">
        <v>0</v>
      </c>
      <c r="G15" s="611">
        <f aca="true" t="shared" si="0" ref="G15:H17">F15*1.05</f>
        <v>0</v>
      </c>
      <c r="H15" s="611">
        <f t="shared" si="0"/>
        <v>0</v>
      </c>
    </row>
    <row r="16" spans="1:8" ht="15.75" customHeight="1">
      <c r="A16" s="41"/>
      <c r="B16" s="702" t="s">
        <v>130</v>
      </c>
      <c r="C16" s="703"/>
      <c r="D16" s="703"/>
      <c r="E16" s="704"/>
      <c r="F16" s="650">
        <v>20848753</v>
      </c>
      <c r="G16" s="611">
        <f t="shared" si="0"/>
        <v>21891190.650000002</v>
      </c>
      <c r="H16" s="611">
        <f t="shared" si="0"/>
        <v>22985750.182500005</v>
      </c>
    </row>
    <row r="17" spans="1:8" ht="15.75" customHeight="1">
      <c r="A17" s="41"/>
      <c r="B17" s="702" t="s">
        <v>10</v>
      </c>
      <c r="C17" s="703"/>
      <c r="D17" s="703"/>
      <c r="E17" s="704"/>
      <c r="F17" s="650">
        <v>18062537</v>
      </c>
      <c r="G17" s="611">
        <f t="shared" si="0"/>
        <v>18965663.85</v>
      </c>
      <c r="H17" s="611">
        <f t="shared" si="0"/>
        <v>19913947.042500004</v>
      </c>
    </row>
    <row r="18" spans="1:8" ht="15.75" customHeight="1">
      <c r="A18" s="41"/>
      <c r="B18" s="761" t="s">
        <v>148</v>
      </c>
      <c r="C18" s="761"/>
      <c r="D18" s="761"/>
      <c r="E18" s="761"/>
      <c r="F18" s="650">
        <v>0</v>
      </c>
      <c r="G18" s="611">
        <f aca="true" t="shared" si="1" ref="G18:H21">F18*1.05</f>
        <v>0</v>
      </c>
      <c r="H18" s="611">
        <f t="shared" si="1"/>
        <v>0</v>
      </c>
    </row>
    <row r="19" spans="1:8" ht="15.75" customHeight="1">
      <c r="A19" s="41"/>
      <c r="B19" s="763" t="s">
        <v>139</v>
      </c>
      <c r="C19" s="763"/>
      <c r="D19" s="763"/>
      <c r="E19" s="763"/>
      <c r="F19" s="650">
        <v>0</v>
      </c>
      <c r="G19" s="611">
        <f t="shared" si="1"/>
        <v>0</v>
      </c>
      <c r="H19" s="611">
        <f t="shared" si="1"/>
        <v>0</v>
      </c>
    </row>
    <row r="20" spans="1:8" ht="15.75" customHeight="1">
      <c r="A20" s="41"/>
      <c r="B20" s="756" t="s">
        <v>140</v>
      </c>
      <c r="C20" s="756"/>
      <c r="D20" s="756"/>
      <c r="E20" s="756"/>
      <c r="F20" s="650">
        <v>94500047</v>
      </c>
      <c r="G20" s="611">
        <f t="shared" si="1"/>
        <v>99225049.35000001</v>
      </c>
      <c r="H20" s="611">
        <f t="shared" si="1"/>
        <v>104186301.81750001</v>
      </c>
    </row>
    <row r="21" spans="1:8" ht="15.75" customHeight="1">
      <c r="A21" s="41"/>
      <c r="B21" s="764" t="s">
        <v>44</v>
      </c>
      <c r="C21" s="764"/>
      <c r="D21" s="764"/>
      <c r="E21" s="764"/>
      <c r="F21" s="648">
        <f>SUM(F11:F20)</f>
        <v>352734970</v>
      </c>
      <c r="G21" s="649">
        <f t="shared" si="1"/>
        <v>370371718.5</v>
      </c>
      <c r="H21" s="649">
        <f t="shared" si="1"/>
        <v>388890304.425</v>
      </c>
    </row>
    <row r="22" spans="1:8" ht="15">
      <c r="A22" s="41"/>
      <c r="B22" s="756"/>
      <c r="C22" s="756"/>
      <c r="D22" s="756"/>
      <c r="E22" s="756"/>
      <c r="F22" s="647"/>
      <c r="G22" s="611"/>
      <c r="H22" s="611"/>
    </row>
    <row r="23" spans="1:12" ht="15">
      <c r="A23" s="41"/>
      <c r="B23" s="756"/>
      <c r="C23" s="756"/>
      <c r="D23" s="756"/>
      <c r="E23" s="756"/>
      <c r="F23" s="647"/>
      <c r="G23" s="611"/>
      <c r="H23" s="611"/>
      <c r="L23" s="96"/>
    </row>
    <row r="24" spans="1:8" ht="15.75" customHeight="1">
      <c r="A24" s="41"/>
      <c r="B24" s="760" t="s">
        <v>45</v>
      </c>
      <c r="C24" s="760"/>
      <c r="D24" s="760"/>
      <c r="E24" s="760"/>
      <c r="F24" s="650"/>
      <c r="G24" s="611"/>
      <c r="H24" s="611"/>
    </row>
    <row r="25" spans="1:8" ht="15.75" customHeight="1">
      <c r="A25" s="41"/>
      <c r="B25" s="756" t="s">
        <v>13</v>
      </c>
      <c r="C25" s="756"/>
      <c r="D25" s="756"/>
      <c r="E25" s="756"/>
      <c r="F25" s="650">
        <v>54277643</v>
      </c>
      <c r="G25" s="611">
        <f>F25*1.05</f>
        <v>56991525.150000006</v>
      </c>
      <c r="H25" s="611">
        <f>G25*1.05</f>
        <v>59841101.407500006</v>
      </c>
    </row>
    <row r="26" spans="1:8" ht="15" customHeight="1">
      <c r="A26" s="41"/>
      <c r="B26" s="759" t="s">
        <v>142</v>
      </c>
      <c r="C26" s="759"/>
      <c r="D26" s="759"/>
      <c r="E26" s="759"/>
      <c r="F26" s="758">
        <v>9288336</v>
      </c>
      <c r="G26" s="611">
        <f aca="true" t="shared" si="2" ref="G26:H34">F26*1.05</f>
        <v>9752752.8</v>
      </c>
      <c r="H26" s="611">
        <f t="shared" si="2"/>
        <v>10240390.440000001</v>
      </c>
    </row>
    <row r="27" spans="1:8" ht="15">
      <c r="A27" s="41"/>
      <c r="B27" s="759"/>
      <c r="C27" s="759"/>
      <c r="D27" s="759"/>
      <c r="E27" s="759"/>
      <c r="F27" s="758"/>
      <c r="G27" s="611">
        <f t="shared" si="2"/>
        <v>0</v>
      </c>
      <c r="H27" s="611">
        <f t="shared" si="2"/>
        <v>0</v>
      </c>
    </row>
    <row r="28" spans="1:8" ht="15.75" customHeight="1">
      <c r="A28" s="41"/>
      <c r="B28" s="756" t="s">
        <v>15</v>
      </c>
      <c r="C28" s="756"/>
      <c r="D28" s="756"/>
      <c r="E28" s="756"/>
      <c r="F28" s="650">
        <v>86146309</v>
      </c>
      <c r="G28" s="611">
        <f t="shared" si="2"/>
        <v>90453624.45</v>
      </c>
      <c r="H28" s="611">
        <f t="shared" si="2"/>
        <v>94976305.67250001</v>
      </c>
    </row>
    <row r="29" spans="1:8" ht="15.75" customHeight="1">
      <c r="A29" s="41"/>
      <c r="B29" s="756" t="s">
        <v>56</v>
      </c>
      <c r="C29" s="756"/>
      <c r="D29" s="756"/>
      <c r="E29" s="756"/>
      <c r="F29" s="650">
        <v>2500000</v>
      </c>
      <c r="G29" s="611">
        <f t="shared" si="2"/>
        <v>2625000</v>
      </c>
      <c r="H29" s="611">
        <f t="shared" si="2"/>
        <v>2756250</v>
      </c>
    </row>
    <row r="30" spans="1:8" ht="15.75" customHeight="1">
      <c r="A30" s="41"/>
      <c r="B30" s="756" t="s">
        <v>143</v>
      </c>
      <c r="C30" s="756"/>
      <c r="D30" s="756"/>
      <c r="E30" s="756"/>
      <c r="F30" s="650">
        <v>26122631</v>
      </c>
      <c r="G30" s="611">
        <f t="shared" si="2"/>
        <v>27428762.55</v>
      </c>
      <c r="H30" s="611">
        <f t="shared" si="2"/>
        <v>28800200.677500002</v>
      </c>
    </row>
    <row r="31" spans="1:8" ht="15.75" customHeight="1">
      <c r="A31" s="41"/>
      <c r="B31" s="756" t="s">
        <v>63</v>
      </c>
      <c r="C31" s="756"/>
      <c r="D31" s="756"/>
      <c r="E31" s="756"/>
      <c r="F31" s="650">
        <v>5596061</v>
      </c>
      <c r="G31" s="611">
        <f t="shared" si="2"/>
        <v>5875864.05</v>
      </c>
      <c r="H31" s="611">
        <f t="shared" si="2"/>
        <v>6169657.2525</v>
      </c>
    </row>
    <row r="32" spans="1:8" ht="15">
      <c r="A32" s="41"/>
      <c r="B32" s="756" t="s">
        <v>144</v>
      </c>
      <c r="C32" s="756"/>
      <c r="D32" s="756"/>
      <c r="E32" s="756"/>
      <c r="F32" s="650">
        <v>155962078</v>
      </c>
      <c r="G32" s="611">
        <f t="shared" si="2"/>
        <v>163760181.9</v>
      </c>
      <c r="H32" s="611">
        <f t="shared" si="2"/>
        <v>171948190.995</v>
      </c>
    </row>
    <row r="33" spans="1:8" ht="15.75" customHeight="1">
      <c r="A33" s="41"/>
      <c r="B33" s="756" t="s">
        <v>145</v>
      </c>
      <c r="C33" s="756"/>
      <c r="D33" s="756"/>
      <c r="E33" s="756"/>
      <c r="F33" s="650">
        <v>0</v>
      </c>
      <c r="G33" s="611">
        <f t="shared" si="2"/>
        <v>0</v>
      </c>
      <c r="H33" s="611">
        <f t="shared" si="2"/>
        <v>0</v>
      </c>
    </row>
    <row r="34" spans="1:8" ht="15.75" customHeight="1">
      <c r="A34" s="41"/>
      <c r="B34" s="756" t="s">
        <v>146</v>
      </c>
      <c r="C34" s="756"/>
      <c r="D34" s="756"/>
      <c r="E34" s="756"/>
      <c r="F34" s="650">
        <v>12841912</v>
      </c>
      <c r="G34" s="611">
        <f t="shared" si="2"/>
        <v>13484007.600000001</v>
      </c>
      <c r="H34" s="611">
        <f t="shared" si="2"/>
        <v>14158207.980000002</v>
      </c>
    </row>
    <row r="35" spans="1:8" ht="15">
      <c r="A35" s="41"/>
      <c r="B35" s="756"/>
      <c r="C35" s="756"/>
      <c r="D35" s="756"/>
      <c r="E35" s="756"/>
      <c r="F35" s="460"/>
      <c r="G35" s="461"/>
      <c r="H35" s="461"/>
    </row>
    <row r="36" spans="1:8" ht="15.75" customHeight="1">
      <c r="A36" s="41"/>
      <c r="B36" s="760" t="s">
        <v>44</v>
      </c>
      <c r="C36" s="760"/>
      <c r="D36" s="760"/>
      <c r="E36" s="760"/>
      <c r="F36" s="652">
        <f>SUM(F25:F34)</f>
        <v>352734970</v>
      </c>
      <c r="G36" s="653">
        <f>SUM(G25:G35)</f>
        <v>370371718.50000006</v>
      </c>
      <c r="H36" s="653">
        <f>SUM(H25:H34)</f>
        <v>388890304.4250001</v>
      </c>
    </row>
    <row r="37" spans="1:8" ht="15">
      <c r="A37" s="41"/>
      <c r="B37" s="756"/>
      <c r="C37" s="756"/>
      <c r="D37" s="756"/>
      <c r="E37" s="756"/>
      <c r="F37" s="460"/>
      <c r="G37" s="461"/>
      <c r="H37" s="462"/>
    </row>
    <row r="38" spans="1:8" ht="15.75" customHeight="1">
      <c r="A38" s="41"/>
      <c r="B38" s="760" t="s">
        <v>47</v>
      </c>
      <c r="C38" s="760"/>
      <c r="D38" s="760"/>
      <c r="E38" s="760"/>
      <c r="F38" s="654">
        <v>27</v>
      </c>
      <c r="G38" s="651">
        <v>27</v>
      </c>
      <c r="H38" s="655">
        <v>27</v>
      </c>
    </row>
    <row r="39" spans="1:8" ht="15">
      <c r="A39" s="41"/>
      <c r="B39" s="92"/>
      <c r="C39" s="92"/>
      <c r="D39" s="92"/>
      <c r="E39" s="92"/>
      <c r="F39" s="92"/>
      <c r="G39" s="7"/>
      <c r="H39" s="7"/>
    </row>
    <row r="40" spans="1:6" ht="15">
      <c r="A40" s="41"/>
      <c r="B40" s="16" t="s">
        <v>0</v>
      </c>
      <c r="C40" s="41"/>
      <c r="D40" s="41"/>
      <c r="E40" s="41"/>
      <c r="F40" s="41"/>
    </row>
    <row r="41" spans="1:6" ht="15">
      <c r="A41" s="41"/>
      <c r="B41" s="91"/>
      <c r="C41" s="41"/>
      <c r="D41" s="41"/>
      <c r="E41" s="41"/>
      <c r="F41" s="41"/>
    </row>
    <row r="42" spans="1:6" ht="15">
      <c r="A42" s="41"/>
      <c r="B42" s="91"/>
      <c r="C42" s="41"/>
      <c r="D42" s="41"/>
      <c r="E42" s="41"/>
      <c r="F42" s="41"/>
    </row>
    <row r="43" spans="1:6" ht="15">
      <c r="A43" s="41"/>
      <c r="B43" s="41"/>
      <c r="C43" s="41"/>
      <c r="D43" s="41"/>
      <c r="E43" s="41"/>
      <c r="F43" s="41"/>
    </row>
    <row r="44" spans="1:6" ht="15">
      <c r="A44" s="41"/>
      <c r="B44" s="41"/>
      <c r="C44" s="41"/>
      <c r="D44" s="41"/>
      <c r="E44" s="41"/>
      <c r="F44" s="41"/>
    </row>
    <row r="45" spans="1:6" ht="15">
      <c r="A45" s="41"/>
      <c r="B45" s="41"/>
      <c r="C45" s="41"/>
      <c r="D45" s="41"/>
      <c r="E45" s="41"/>
      <c r="F45" s="41"/>
    </row>
    <row r="46" spans="1:6" ht="15">
      <c r="A46" s="41"/>
      <c r="B46" s="41"/>
      <c r="C46" s="41"/>
      <c r="D46" s="41"/>
      <c r="E46" s="41"/>
      <c r="F46" s="41"/>
    </row>
    <row r="47" spans="1:6" ht="15">
      <c r="A47" s="41"/>
      <c r="B47" s="41"/>
      <c r="C47" s="41"/>
      <c r="D47" s="41"/>
      <c r="E47" s="41"/>
      <c r="F47" s="41"/>
    </row>
  </sheetData>
  <sheetProtection/>
  <mergeCells count="37">
    <mergeCell ref="B9:E9"/>
    <mergeCell ref="B19:E19"/>
    <mergeCell ref="B24:E24"/>
    <mergeCell ref="B23:E23"/>
    <mergeCell ref="B22:E22"/>
    <mergeCell ref="B21:E21"/>
    <mergeCell ref="B20:E20"/>
    <mergeCell ref="B15:E15"/>
    <mergeCell ref="B13:E14"/>
    <mergeCell ref="B16:E16"/>
    <mergeCell ref="B18:E18"/>
    <mergeCell ref="H11:H12"/>
    <mergeCell ref="H13:H14"/>
    <mergeCell ref="F11:F12"/>
    <mergeCell ref="B11:E12"/>
    <mergeCell ref="F13:F14"/>
    <mergeCell ref="B17:E17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A2:H2"/>
    <mergeCell ref="B5:H5"/>
    <mergeCell ref="B6:H6"/>
    <mergeCell ref="B7:H7"/>
    <mergeCell ref="B32:E32"/>
    <mergeCell ref="B31:E31"/>
    <mergeCell ref="G11:G12"/>
    <mergeCell ref="G13:G14"/>
    <mergeCell ref="B30:E30"/>
    <mergeCell ref="B29:E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zoomScale="75" zoomScaleNormal="75" zoomScalePageLayoutView="0" workbookViewId="0" topLeftCell="A1">
      <selection activeCell="N7" sqref="N7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2.57421875" style="0" customWidth="1"/>
    <col min="6" max="6" width="17.57421875" style="0" customWidth="1"/>
    <col min="7" max="10" width="0" style="0" hidden="1" customWidth="1"/>
    <col min="11" max="11" width="10.28125" style="0" hidden="1" customWidth="1"/>
    <col min="13" max="13" width="11.57421875" style="0" bestFit="1" customWidth="1"/>
  </cols>
  <sheetData>
    <row r="1" spans="1:6" ht="15.75" customHeight="1">
      <c r="A1" s="765" t="s">
        <v>363</v>
      </c>
      <c r="B1" s="765"/>
      <c r="C1" s="765"/>
      <c r="D1" s="765"/>
      <c r="E1" s="765"/>
      <c r="F1" s="765"/>
    </row>
    <row r="2" spans="1:6" ht="15.75" customHeight="1">
      <c r="A2" s="122"/>
      <c r="B2" s="122"/>
      <c r="C2" s="122"/>
      <c r="D2" s="122"/>
      <c r="E2" s="122"/>
      <c r="F2" s="122"/>
    </row>
    <row r="3" spans="1:11" ht="22.5" customHeight="1">
      <c r="A3" s="25"/>
      <c r="B3" s="767" t="s">
        <v>19</v>
      </c>
      <c r="C3" s="767"/>
      <c r="D3" s="767"/>
      <c r="E3" s="767"/>
      <c r="F3" s="767"/>
      <c r="G3" s="767"/>
      <c r="H3" s="767"/>
      <c r="I3" s="767"/>
      <c r="J3" s="767"/>
      <c r="K3" s="767"/>
    </row>
    <row r="4" spans="1:11" ht="20.25" customHeight="1">
      <c r="A4" s="25"/>
      <c r="B4" s="768" t="s">
        <v>149</v>
      </c>
      <c r="C4" s="768"/>
      <c r="D4" s="768"/>
      <c r="E4" s="768"/>
      <c r="F4" s="768"/>
      <c r="G4" s="768"/>
      <c r="H4" s="768"/>
      <c r="I4" s="768"/>
      <c r="J4" s="768"/>
      <c r="K4" s="768"/>
    </row>
    <row r="5" spans="1:11" ht="15.75" customHeight="1">
      <c r="A5" s="25"/>
      <c r="B5" s="236"/>
      <c r="C5" s="766" t="s">
        <v>150</v>
      </c>
      <c r="D5" s="766"/>
      <c r="E5" s="766"/>
      <c r="F5" s="766"/>
      <c r="G5" s="236"/>
      <c r="H5" s="236"/>
      <c r="I5" s="236"/>
      <c r="J5" s="236"/>
      <c r="K5" s="236"/>
    </row>
    <row r="6" spans="1:6" ht="18.75" customHeight="1" thickBot="1">
      <c r="A6" s="25"/>
      <c r="B6" s="15"/>
      <c r="C6" s="770">
        <v>2019</v>
      </c>
      <c r="D6" s="770"/>
      <c r="E6" s="770"/>
      <c r="F6" s="3" t="s">
        <v>218</v>
      </c>
    </row>
    <row r="7" spans="1:26" ht="33.75" customHeight="1" thickBot="1">
      <c r="A7" s="25"/>
      <c r="B7" s="769"/>
      <c r="C7" s="253" t="s">
        <v>20</v>
      </c>
      <c r="D7" s="253" t="s">
        <v>16</v>
      </c>
      <c r="E7" s="253" t="s">
        <v>17</v>
      </c>
      <c r="F7" s="253" t="s">
        <v>67</v>
      </c>
      <c r="G7" s="106" t="s">
        <v>73</v>
      </c>
      <c r="H7" s="106" t="s">
        <v>74</v>
      </c>
      <c r="I7" s="106" t="s">
        <v>75</v>
      </c>
      <c r="J7" s="106" t="s">
        <v>79</v>
      </c>
      <c r="K7" s="348" t="s">
        <v>68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8" customHeight="1" thickBot="1" thickTop="1">
      <c r="A8" s="25"/>
      <c r="B8" s="769"/>
      <c r="C8" s="399" t="s">
        <v>102</v>
      </c>
      <c r="D8" s="400">
        <f>D9+D12+D17+D18+D19+D25+D28+D32</f>
        <v>5596061</v>
      </c>
      <c r="E8" s="400">
        <f>E9+E12+E19+E25+E28+E30</f>
        <v>155962078</v>
      </c>
      <c r="F8" s="400">
        <f>D8+E8</f>
        <v>161558139</v>
      </c>
      <c r="G8" s="118" t="e">
        <f>SUM(#REF!,#REF!,#REF!,#REF!,#REF!,#REF!)</f>
        <v>#REF!</v>
      </c>
      <c r="H8" s="118" t="e">
        <f>SUM(#REF!,#REF!,#REF!,#REF!,#REF!,#REF!)</f>
        <v>#REF!</v>
      </c>
      <c r="I8" s="118" t="e">
        <f>SUM(#REF!,#REF!,#REF!,#REF!,#REF!,#REF!)</f>
        <v>#REF!</v>
      </c>
      <c r="J8" s="118" t="e">
        <f>SUM(#REF!,#REF!,#REF!,#REF!,#REF!,#REF!)</f>
        <v>#REF!</v>
      </c>
      <c r="K8" s="349" t="e">
        <f>SUM(#REF!,#REF!,#REF!,#REF!,#REF!,#REF!)</f>
        <v>#REF!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11" ht="18.75" customHeight="1" thickTop="1">
      <c r="A9" s="25"/>
      <c r="B9" s="769"/>
      <c r="C9" s="613" t="s">
        <v>107</v>
      </c>
      <c r="D9" s="615">
        <f>D11</f>
        <v>0</v>
      </c>
      <c r="E9" s="615">
        <f>E11</f>
        <v>0</v>
      </c>
      <c r="F9" s="615">
        <f>D9+E9</f>
        <v>0</v>
      </c>
      <c r="G9" s="158"/>
      <c r="H9" s="158"/>
      <c r="I9" s="158"/>
      <c r="J9" s="158"/>
      <c r="K9" s="158"/>
    </row>
    <row r="10" spans="1:11" ht="21.75" customHeight="1" hidden="1" thickBot="1" thickTop="1">
      <c r="A10" s="25"/>
      <c r="B10" s="769"/>
      <c r="C10" s="254"/>
      <c r="D10" s="239"/>
      <c r="E10" s="168"/>
      <c r="F10" s="239">
        <f aca="true" t="shared" si="0" ref="F10:F30">D10+E10</f>
        <v>0</v>
      </c>
      <c r="G10" s="158"/>
      <c r="H10" s="158"/>
      <c r="I10" s="158"/>
      <c r="J10" s="158"/>
      <c r="K10" s="158"/>
    </row>
    <row r="11" spans="1:11" ht="30" customHeight="1" thickBot="1">
      <c r="A11" s="25"/>
      <c r="B11" s="769"/>
      <c r="C11" s="262" t="s">
        <v>214</v>
      </c>
      <c r="D11" s="263">
        <v>0</v>
      </c>
      <c r="E11" s="263">
        <v>0</v>
      </c>
      <c r="F11" s="239">
        <f t="shared" si="0"/>
        <v>0</v>
      </c>
      <c r="G11" s="158"/>
      <c r="H11" s="158"/>
      <c r="I11" s="158"/>
      <c r="J11" s="158"/>
      <c r="K11" s="158"/>
    </row>
    <row r="12" spans="1:13" ht="18.75" customHeight="1" thickBot="1">
      <c r="A12" s="25"/>
      <c r="B12" s="769"/>
      <c r="C12" s="614" t="s">
        <v>155</v>
      </c>
      <c r="D12" s="466">
        <v>0</v>
      </c>
      <c r="E12" s="467">
        <f>+E13+E14+E15+E16+E17+E18</f>
        <v>68161050</v>
      </c>
      <c r="F12" s="615">
        <f t="shared" si="0"/>
        <v>68161050</v>
      </c>
      <c r="G12" s="119" t="e">
        <f>SUM(#REF!)</f>
        <v>#REF!</v>
      </c>
      <c r="H12" s="119" t="e">
        <f>SUM(#REF!)</f>
        <v>#REF!</v>
      </c>
      <c r="I12" s="119" t="e">
        <f>SUM(#REF!)</f>
        <v>#REF!</v>
      </c>
      <c r="J12" s="119" t="e">
        <f>SUM(#REF!)</f>
        <v>#REF!</v>
      </c>
      <c r="K12" s="119" t="e">
        <f>SUM(#REF!)</f>
        <v>#REF!</v>
      </c>
      <c r="M12" s="96"/>
    </row>
    <row r="13" spans="1:11" ht="18.75" customHeight="1" thickTop="1">
      <c r="A13" s="25"/>
      <c r="B13" s="769"/>
      <c r="C13" s="169" t="s">
        <v>161</v>
      </c>
      <c r="D13" s="170">
        <v>0</v>
      </c>
      <c r="E13" s="238">
        <v>0</v>
      </c>
      <c r="F13" s="239">
        <f t="shared" si="0"/>
        <v>0</v>
      </c>
      <c r="G13" s="167"/>
      <c r="H13" s="167"/>
      <c r="I13" s="167"/>
      <c r="J13" s="167"/>
      <c r="K13" s="167"/>
    </row>
    <row r="14" spans="1:11" ht="18.75" customHeight="1">
      <c r="A14" s="25"/>
      <c r="B14" s="769"/>
      <c r="C14" s="241" t="s">
        <v>164</v>
      </c>
      <c r="D14" s="170">
        <v>0</v>
      </c>
      <c r="E14" s="238">
        <v>0</v>
      </c>
      <c r="F14" s="239">
        <f t="shared" si="0"/>
        <v>0</v>
      </c>
      <c r="G14" s="361"/>
      <c r="H14" s="361"/>
      <c r="I14" s="167"/>
      <c r="J14" s="167"/>
      <c r="K14" s="167"/>
    </row>
    <row r="15" spans="1:11" ht="30" customHeight="1">
      <c r="A15" s="25"/>
      <c r="B15" s="769"/>
      <c r="C15" s="241" t="s">
        <v>336</v>
      </c>
      <c r="D15" s="170">
        <v>0</v>
      </c>
      <c r="E15" s="238">
        <v>68161050</v>
      </c>
      <c r="F15" s="239">
        <f t="shared" si="0"/>
        <v>68161050</v>
      </c>
      <c r="G15" s="234"/>
      <c r="H15" s="240"/>
      <c r="I15" s="160">
        <v>3000</v>
      </c>
      <c r="J15" s="167"/>
      <c r="K15" s="167"/>
    </row>
    <row r="16" spans="1:11" ht="18.75" customHeight="1">
      <c r="A16" s="25"/>
      <c r="B16" s="769"/>
      <c r="C16" s="241" t="s">
        <v>211</v>
      </c>
      <c r="D16" s="170">
        <v>0</v>
      </c>
      <c r="E16" s="238">
        <v>0</v>
      </c>
      <c r="F16" s="239">
        <f t="shared" si="0"/>
        <v>0</v>
      </c>
      <c r="G16" s="234"/>
      <c r="H16" s="240"/>
      <c r="I16" s="160"/>
      <c r="J16" s="167"/>
      <c r="K16" s="167"/>
    </row>
    <row r="17" spans="1:11" ht="45" customHeight="1">
      <c r="A17" s="25"/>
      <c r="B17" s="769"/>
      <c r="C17" s="612" t="s">
        <v>245</v>
      </c>
      <c r="D17" s="616">
        <v>80000</v>
      </c>
      <c r="E17" s="616">
        <v>0</v>
      </c>
      <c r="F17" s="615">
        <f t="shared" si="0"/>
        <v>80000</v>
      </c>
      <c r="G17" s="490"/>
      <c r="H17" s="490"/>
      <c r="I17" s="490"/>
      <c r="J17" s="490"/>
      <c r="K17" s="491"/>
    </row>
    <row r="18" spans="1:11" ht="53.25" customHeight="1">
      <c r="A18" s="25"/>
      <c r="B18" s="769"/>
      <c r="C18" s="612" t="s">
        <v>246</v>
      </c>
      <c r="D18" s="620">
        <v>517890</v>
      </c>
      <c r="E18" s="621">
        <v>0</v>
      </c>
      <c r="F18" s="615">
        <f t="shared" si="0"/>
        <v>517890</v>
      </c>
      <c r="G18" s="480"/>
      <c r="H18" s="480"/>
      <c r="I18" s="480"/>
      <c r="J18" s="480"/>
      <c r="K18" s="481"/>
    </row>
    <row r="19" spans="1:11" ht="18.75" customHeight="1">
      <c r="A19" s="25"/>
      <c r="B19" s="769"/>
      <c r="C19" s="369" t="s">
        <v>215</v>
      </c>
      <c r="D19" s="466">
        <f>D20+D21+D22+D23+D24</f>
        <v>2524986</v>
      </c>
      <c r="E19" s="467">
        <f>E20+E21+E22+E23+E24</f>
        <v>87801028</v>
      </c>
      <c r="F19" s="615">
        <f t="shared" si="0"/>
        <v>90326014</v>
      </c>
      <c r="G19" s="167"/>
      <c r="H19" s="167"/>
      <c r="I19" s="167"/>
      <c r="J19" s="167"/>
      <c r="K19" s="167"/>
    </row>
    <row r="20" spans="1:11" ht="18.75" customHeight="1">
      <c r="A20" s="25"/>
      <c r="B20" s="769"/>
      <c r="C20" s="169" t="s">
        <v>333</v>
      </c>
      <c r="D20" s="170">
        <v>2524986</v>
      </c>
      <c r="E20" s="238">
        <v>5000000</v>
      </c>
      <c r="F20" s="239"/>
      <c r="G20" s="167"/>
      <c r="H20" s="167"/>
      <c r="I20" s="167"/>
      <c r="J20" s="167"/>
      <c r="K20" s="167"/>
    </row>
    <row r="21" spans="1:11" ht="35.25" customHeight="1">
      <c r="A21" s="25"/>
      <c r="B21" s="769"/>
      <c r="C21" s="169" t="s">
        <v>332</v>
      </c>
      <c r="D21" s="170">
        <v>0</v>
      </c>
      <c r="E21" s="238">
        <v>11662320</v>
      </c>
      <c r="F21" s="239">
        <f t="shared" si="0"/>
        <v>11662320</v>
      </c>
      <c r="G21" s="167"/>
      <c r="H21" s="167"/>
      <c r="I21" s="167"/>
      <c r="J21" s="167"/>
      <c r="K21" s="167"/>
    </row>
    <row r="22" spans="1:11" ht="33" customHeight="1">
      <c r="A22" s="25"/>
      <c r="B22" s="769"/>
      <c r="C22" s="169" t="s">
        <v>330</v>
      </c>
      <c r="D22" s="170">
        <v>0</v>
      </c>
      <c r="E22" s="238">
        <v>2058057</v>
      </c>
      <c r="F22" s="239">
        <f t="shared" si="0"/>
        <v>2058057</v>
      </c>
      <c r="G22" s="167"/>
      <c r="H22" s="167"/>
      <c r="I22" s="167"/>
      <c r="J22" s="167"/>
      <c r="K22" s="167"/>
    </row>
    <row r="23" spans="1:11" ht="22.5" customHeight="1">
      <c r="A23" s="25"/>
      <c r="B23" s="769"/>
      <c r="C23" s="169" t="s">
        <v>226</v>
      </c>
      <c r="D23" s="170">
        <v>0</v>
      </c>
      <c r="E23" s="238">
        <v>45378814</v>
      </c>
      <c r="F23" s="239">
        <f t="shared" si="0"/>
        <v>45378814</v>
      </c>
      <c r="G23" s="167"/>
      <c r="H23" s="167"/>
      <c r="I23" s="167"/>
      <c r="J23" s="167"/>
      <c r="K23" s="167"/>
    </row>
    <row r="24" spans="1:11" ht="22.5" customHeight="1">
      <c r="A24" s="25"/>
      <c r="B24" s="769"/>
      <c r="C24" s="169" t="s">
        <v>331</v>
      </c>
      <c r="D24" s="170">
        <v>0</v>
      </c>
      <c r="E24" s="238">
        <v>23701837</v>
      </c>
      <c r="F24" s="239"/>
      <c r="G24" s="167"/>
      <c r="H24" s="167"/>
      <c r="I24" s="167"/>
      <c r="J24" s="167"/>
      <c r="K24" s="167"/>
    </row>
    <row r="25" spans="1:12" ht="20.25" customHeight="1">
      <c r="A25" s="25"/>
      <c r="B25" s="769"/>
      <c r="C25" s="369" t="s">
        <v>156</v>
      </c>
      <c r="D25" s="466">
        <f>D26</f>
        <v>0</v>
      </c>
      <c r="E25" s="467">
        <f>+E26+E27</f>
        <v>0</v>
      </c>
      <c r="F25" s="615">
        <f t="shared" si="0"/>
        <v>0</v>
      </c>
      <c r="G25" s="617"/>
      <c r="H25" s="617"/>
      <c r="I25" s="617"/>
      <c r="J25" s="617"/>
      <c r="K25" s="617"/>
      <c r="L25" s="656"/>
    </row>
    <row r="26" spans="1:11" ht="22.5" customHeight="1">
      <c r="A26" s="25"/>
      <c r="B26" s="769"/>
      <c r="C26" s="169" t="s">
        <v>214</v>
      </c>
      <c r="D26" s="170">
        <v>0</v>
      </c>
      <c r="E26" s="238">
        <v>0</v>
      </c>
      <c r="F26" s="239">
        <f t="shared" si="0"/>
        <v>0</v>
      </c>
      <c r="G26" s="167"/>
      <c r="H26" s="167"/>
      <c r="I26" s="167"/>
      <c r="J26" s="167"/>
      <c r="K26" s="167"/>
    </row>
    <row r="27" spans="1:11" ht="21.75" customHeight="1">
      <c r="A27" s="25"/>
      <c r="B27" s="769"/>
      <c r="C27" s="169" t="s">
        <v>258</v>
      </c>
      <c r="D27" s="170">
        <v>0</v>
      </c>
      <c r="E27" s="238">
        <v>0</v>
      </c>
      <c r="F27" s="239">
        <f t="shared" si="0"/>
        <v>0</v>
      </c>
      <c r="G27" s="167"/>
      <c r="H27" s="167"/>
      <c r="I27" s="167"/>
      <c r="J27" s="167"/>
      <c r="K27" s="167"/>
    </row>
    <row r="28" spans="1:11" ht="22.5" customHeight="1">
      <c r="A28" s="25"/>
      <c r="B28" s="769"/>
      <c r="C28" s="369" t="s">
        <v>126</v>
      </c>
      <c r="D28" s="466">
        <f>D29</f>
        <v>300000</v>
      </c>
      <c r="E28" s="467">
        <v>0</v>
      </c>
      <c r="F28" s="615">
        <f t="shared" si="0"/>
        <v>300000</v>
      </c>
      <c r="G28" s="167"/>
      <c r="H28" s="167"/>
      <c r="I28" s="167"/>
      <c r="J28" s="167"/>
      <c r="K28" s="167"/>
    </row>
    <row r="29" spans="1:11" ht="20.25" customHeight="1">
      <c r="A29" s="25"/>
      <c r="B29" s="769"/>
      <c r="C29" s="169" t="s">
        <v>214</v>
      </c>
      <c r="D29" s="170">
        <v>300000</v>
      </c>
      <c r="E29" s="238">
        <v>0</v>
      </c>
      <c r="F29" s="239">
        <f t="shared" si="0"/>
        <v>300000</v>
      </c>
      <c r="G29" s="167"/>
      <c r="H29" s="167"/>
      <c r="I29" s="167"/>
      <c r="J29" s="167"/>
      <c r="K29" s="167"/>
    </row>
    <row r="30" spans="1:12" ht="20.25" customHeight="1">
      <c r="A30" s="25"/>
      <c r="B30" s="769"/>
      <c r="C30" s="369" t="s">
        <v>227</v>
      </c>
      <c r="D30" s="466">
        <f>D31</f>
        <v>0</v>
      </c>
      <c r="E30" s="467">
        <v>0</v>
      </c>
      <c r="F30" s="615">
        <f t="shared" si="0"/>
        <v>0</v>
      </c>
      <c r="G30" s="167"/>
      <c r="H30" s="167"/>
      <c r="I30" s="167"/>
      <c r="J30" s="167"/>
      <c r="K30" s="167"/>
      <c r="L30" s="468"/>
    </row>
    <row r="31" spans="1:11" ht="21.75" customHeight="1">
      <c r="A31" s="25"/>
      <c r="B31" s="769"/>
      <c r="C31" s="169" t="s">
        <v>214</v>
      </c>
      <c r="D31" s="170">
        <v>0</v>
      </c>
      <c r="E31" s="238">
        <v>0</v>
      </c>
      <c r="F31" s="239">
        <f>D31+E31</f>
        <v>0</v>
      </c>
      <c r="G31" s="167"/>
      <c r="H31" s="167"/>
      <c r="I31" s="167"/>
      <c r="J31" s="167"/>
      <c r="K31" s="167"/>
    </row>
    <row r="32" spans="1:11" ht="21.75" customHeight="1">
      <c r="A32" s="25"/>
      <c r="B32" s="769"/>
      <c r="C32" s="369" t="s">
        <v>337</v>
      </c>
      <c r="D32" s="618">
        <f>D33+D34</f>
        <v>2173185</v>
      </c>
      <c r="E32" s="619">
        <v>0</v>
      </c>
      <c r="F32" s="615">
        <f>D32+E32</f>
        <v>2173185</v>
      </c>
      <c r="G32" s="167"/>
      <c r="H32" s="167"/>
      <c r="I32" s="167"/>
      <c r="J32" s="167"/>
      <c r="K32" s="167"/>
    </row>
    <row r="33" spans="1:11" ht="36.75" customHeight="1">
      <c r="A33" s="25"/>
      <c r="B33" s="769"/>
      <c r="C33" s="169" t="s">
        <v>334</v>
      </c>
      <c r="D33" s="170">
        <v>1955866</v>
      </c>
      <c r="E33" s="238">
        <v>0</v>
      </c>
      <c r="F33" s="239">
        <f>D33+E33</f>
        <v>1955866</v>
      </c>
      <c r="G33" s="167"/>
      <c r="H33" s="167"/>
      <c r="I33" s="167"/>
      <c r="J33" s="167"/>
      <c r="K33" s="167"/>
    </row>
    <row r="34" spans="1:11" ht="43.5" customHeight="1">
      <c r="A34" s="25"/>
      <c r="B34" s="769"/>
      <c r="C34" s="169" t="s">
        <v>335</v>
      </c>
      <c r="D34" s="170">
        <v>217319</v>
      </c>
      <c r="E34" s="238">
        <v>0</v>
      </c>
      <c r="F34" s="239">
        <f>D34+E34</f>
        <v>217319</v>
      </c>
      <c r="G34" s="167"/>
      <c r="H34" s="167"/>
      <c r="I34" s="167"/>
      <c r="J34" s="167"/>
      <c r="K34" s="167"/>
    </row>
    <row r="35" spans="1:11" ht="18.75" customHeight="1" thickBot="1">
      <c r="A35" s="25"/>
      <c r="B35" s="769"/>
      <c r="C35" s="399" t="s">
        <v>22</v>
      </c>
      <c r="D35" s="398">
        <f>D8</f>
        <v>5596061</v>
      </c>
      <c r="E35" s="398">
        <f>E8</f>
        <v>155962078</v>
      </c>
      <c r="F35" s="398">
        <f>F8</f>
        <v>161558139</v>
      </c>
      <c r="G35" s="120" t="e">
        <f>SUM(G8,#REF!,#REF!,#REF!,G12)</f>
        <v>#REF!</v>
      </c>
      <c r="H35" s="120" t="e">
        <f>SUM(H8,#REF!,#REF!,#REF!,H12)</f>
        <v>#REF!</v>
      </c>
      <c r="I35" s="120" t="e">
        <f>SUM(I8,#REF!,#REF!,#REF!,I12)</f>
        <v>#REF!</v>
      </c>
      <c r="J35" s="120" t="e">
        <f>SUM(J8,#REF!,#REF!,#REF!,J12)</f>
        <v>#REF!</v>
      </c>
      <c r="K35" s="120" t="e">
        <f>SUM(K8,#REF!,#REF!,#REF!,K12)</f>
        <v>#REF!</v>
      </c>
    </row>
    <row r="36" ht="12.75">
      <c r="B36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</sheetData>
  <sheetProtection/>
  <mergeCells count="6">
    <mergeCell ref="A1:F1"/>
    <mergeCell ref="C5:F5"/>
    <mergeCell ref="B3:K3"/>
    <mergeCell ref="B4:K4"/>
    <mergeCell ref="B7:B35"/>
    <mergeCell ref="C6:E6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2" spans="1:5" ht="12.75">
      <c r="A2" s="773" t="s">
        <v>364</v>
      </c>
      <c r="B2" s="773"/>
      <c r="C2" s="773"/>
      <c r="D2" s="773"/>
      <c r="E2" s="773"/>
    </row>
    <row r="3" spans="1:5" ht="18" customHeight="1">
      <c r="A3" s="771" t="s">
        <v>48</v>
      </c>
      <c r="B3" s="771"/>
      <c r="C3" s="771"/>
      <c r="D3" s="771"/>
      <c r="E3" s="771"/>
    </row>
    <row r="4" spans="1:5" ht="18" customHeight="1">
      <c r="A4" s="455"/>
      <c r="B4" s="455"/>
      <c r="C4" s="455"/>
      <c r="D4" s="455"/>
      <c r="E4" s="455"/>
    </row>
    <row r="5" spans="1:5" ht="12.75" customHeight="1">
      <c r="A5" s="772">
        <v>2019</v>
      </c>
      <c r="B5" s="772"/>
      <c r="C5" s="772"/>
      <c r="D5" s="772"/>
      <c r="E5" s="772"/>
    </row>
    <row r="6" spans="1:5" ht="15.75" thickBot="1">
      <c r="A6" s="25"/>
      <c r="B6" s="32"/>
      <c r="C6" s="31"/>
      <c r="D6" s="31"/>
      <c r="E6" s="392" t="s">
        <v>218</v>
      </c>
    </row>
    <row r="7" spans="1:5" ht="31.5" thickBot="1" thickTop="1">
      <c r="A7" s="25"/>
      <c r="B7" s="401" t="s">
        <v>49</v>
      </c>
      <c r="C7" s="402"/>
      <c r="D7" s="402" t="s">
        <v>114</v>
      </c>
      <c r="E7" s="402" t="s">
        <v>21</v>
      </c>
    </row>
    <row r="8" spans="1:5" ht="143.25" thickBot="1">
      <c r="A8" s="25"/>
      <c r="B8" s="33" t="s">
        <v>115</v>
      </c>
      <c r="C8" s="34">
        <v>0</v>
      </c>
      <c r="D8" s="249">
        <v>0</v>
      </c>
      <c r="E8" s="34">
        <v>0</v>
      </c>
    </row>
    <row r="9" spans="1:5" ht="101.25" thickBot="1" thickTop="1">
      <c r="A9" s="25"/>
      <c r="B9" s="35" t="s">
        <v>151</v>
      </c>
      <c r="C9" s="250">
        <v>0</v>
      </c>
      <c r="D9" s="252">
        <v>0</v>
      </c>
      <c r="E9" s="251">
        <v>0</v>
      </c>
    </row>
    <row r="10" spans="1:5" ht="99" customHeight="1" thickBot="1">
      <c r="A10" s="25"/>
      <c r="B10" s="37" t="s">
        <v>153</v>
      </c>
      <c r="C10" s="38">
        <v>0</v>
      </c>
      <c r="D10" s="38">
        <v>0</v>
      </c>
      <c r="E10" s="38">
        <v>0</v>
      </c>
    </row>
    <row r="11" spans="1:5" ht="105.75" customHeight="1" thickBot="1" thickTop="1">
      <c r="A11" s="25"/>
      <c r="B11" s="35" t="s">
        <v>154</v>
      </c>
      <c r="C11" s="36">
        <v>0</v>
      </c>
      <c r="D11" s="36">
        <v>0</v>
      </c>
      <c r="E11" s="36">
        <v>0</v>
      </c>
    </row>
    <row r="12" spans="1:5" ht="78" customHeight="1" thickBot="1">
      <c r="A12" s="25"/>
      <c r="B12" s="37" t="s">
        <v>152</v>
      </c>
      <c r="C12" s="38">
        <v>0</v>
      </c>
      <c r="D12" s="38">
        <v>0</v>
      </c>
      <c r="E12" s="38">
        <v>0</v>
      </c>
    </row>
    <row r="13" spans="1:5" ht="16.5" thickBot="1" thickTop="1">
      <c r="A13" s="25"/>
      <c r="B13" s="39"/>
      <c r="C13" s="40"/>
      <c r="D13" s="40"/>
      <c r="E13" s="40"/>
    </row>
    <row r="14" spans="1:5" ht="22.5" customHeight="1" thickBot="1">
      <c r="A14" s="25"/>
      <c r="B14" s="403" t="s">
        <v>22</v>
      </c>
      <c r="C14" s="404">
        <f>C8</f>
        <v>0</v>
      </c>
      <c r="D14" s="404">
        <f>D8</f>
        <v>0</v>
      </c>
      <c r="E14" s="404">
        <f>E8</f>
        <v>0</v>
      </c>
    </row>
    <row r="15" spans="1:5" ht="15.75" thickTop="1">
      <c r="A15" s="25"/>
      <c r="B15" s="32"/>
      <c r="C15" s="31"/>
      <c r="D15" s="31"/>
      <c r="E15" s="31"/>
    </row>
    <row r="16" spans="2:5" ht="12.75">
      <c r="B16" s="9"/>
      <c r="C16" s="10"/>
      <c r="D16" s="10"/>
      <c r="E16" s="10"/>
    </row>
    <row r="17" spans="2:5" ht="12.75">
      <c r="B17" s="9"/>
      <c r="C17" s="10"/>
      <c r="D17" s="10"/>
      <c r="E17" s="10"/>
    </row>
    <row r="18" spans="2:5" ht="12.75">
      <c r="B18" s="9"/>
      <c r="C18" s="10"/>
      <c r="D18" s="10"/>
      <c r="E18" s="10"/>
    </row>
    <row r="19" spans="2:5" ht="12.75">
      <c r="B19" s="9"/>
      <c r="C19" s="10"/>
      <c r="D19" s="10"/>
      <c r="E19" s="10"/>
    </row>
  </sheetData>
  <sheetProtection/>
  <mergeCells count="3">
    <mergeCell ref="A3:E3"/>
    <mergeCell ref="A5:E5"/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2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7.57421875" style="0" customWidth="1"/>
    <col min="2" max="2" width="7.421875" style="0" customWidth="1"/>
    <col min="3" max="3" width="10.140625" style="0" customWidth="1"/>
    <col min="4" max="4" width="9.421875" style="0" customWidth="1"/>
    <col min="5" max="5" width="8.8515625" style="0" customWidth="1"/>
    <col min="6" max="6" width="8.00390625" style="0" customWidth="1"/>
    <col min="7" max="7" width="9.57421875" style="0" bestFit="1" customWidth="1"/>
  </cols>
  <sheetData>
    <row r="3" ht="15.75">
      <c r="A3" s="6"/>
    </row>
    <row r="4" spans="1:7" ht="12.75">
      <c r="A4" s="773" t="s">
        <v>365</v>
      </c>
      <c r="B4" s="773"/>
      <c r="C4" s="773"/>
      <c r="D4" s="773"/>
      <c r="E4" s="773"/>
      <c r="F4" s="773"/>
      <c r="G4" s="773"/>
    </row>
    <row r="5" spans="1:6" ht="12.75">
      <c r="A5" s="131"/>
      <c r="B5" s="131"/>
      <c r="C5" s="131"/>
      <c r="D5" s="131"/>
      <c r="E5" s="131"/>
      <c r="F5" s="131"/>
    </row>
    <row r="6" spans="1:6" ht="12.75">
      <c r="A6" s="131"/>
      <c r="B6" s="131"/>
      <c r="C6" s="131"/>
      <c r="D6" s="131"/>
      <c r="E6" s="131"/>
      <c r="F6" s="131"/>
    </row>
    <row r="7" spans="1:7" ht="16.5" customHeight="1">
      <c r="A7" s="774" t="s">
        <v>89</v>
      </c>
      <c r="B7" s="774"/>
      <c r="C7" s="774"/>
      <c r="D7" s="774"/>
      <c r="E7" s="774"/>
      <c r="F7" s="774"/>
      <c r="G7" s="774"/>
    </row>
    <row r="8" spans="1:7" ht="14.25" customHeight="1">
      <c r="A8" s="775" t="s">
        <v>50</v>
      </c>
      <c r="B8" s="775"/>
      <c r="C8" s="775"/>
      <c r="D8" s="775"/>
      <c r="E8" s="775"/>
      <c r="F8" s="775"/>
      <c r="G8" s="775"/>
    </row>
    <row r="9" spans="1:6" ht="14.25" customHeight="1">
      <c r="A9" s="27"/>
      <c r="B9" s="27"/>
      <c r="C9" s="27"/>
      <c r="D9" s="27"/>
      <c r="E9" s="27"/>
      <c r="F9" s="27"/>
    </row>
    <row r="10" spans="1:6" ht="14.25" customHeight="1">
      <c r="A10" s="27"/>
      <c r="B10" s="27"/>
      <c r="C10" s="27"/>
      <c r="D10" s="27"/>
      <c r="E10" s="27"/>
      <c r="F10" s="27"/>
    </row>
    <row r="11" spans="1:6" ht="14.25" customHeight="1">
      <c r="A11" s="27"/>
      <c r="B11" s="27"/>
      <c r="C11" s="27"/>
      <c r="D11" s="27"/>
      <c r="E11" s="27"/>
      <c r="F11" s="27"/>
    </row>
    <row r="12" spans="1:2" ht="12.75" customHeight="1">
      <c r="A12" s="775"/>
      <c r="B12" s="775"/>
    </row>
    <row r="13" spans="1:7" ht="12.75" customHeight="1" thickBot="1">
      <c r="A13" s="784"/>
      <c r="B13" s="784"/>
      <c r="C13" s="784"/>
      <c r="D13" s="784"/>
      <c r="G13" s="468" t="s">
        <v>218</v>
      </c>
    </row>
    <row r="14" spans="1:12" ht="15.75" thickBot="1">
      <c r="A14" s="544" t="s">
        <v>20</v>
      </c>
      <c r="B14" s="543">
        <v>2017</v>
      </c>
      <c r="C14" s="540">
        <v>2018</v>
      </c>
      <c r="D14" s="540">
        <v>2019</v>
      </c>
      <c r="E14" s="540">
        <v>2020</v>
      </c>
      <c r="F14" s="540">
        <v>2021</v>
      </c>
      <c r="G14" s="782" t="s">
        <v>217</v>
      </c>
      <c r="L14" s="7"/>
    </row>
    <row r="15" spans="1:7" ht="15.75" thickBot="1">
      <c r="A15" s="545"/>
      <c r="B15" s="542" t="s">
        <v>51</v>
      </c>
      <c r="C15" s="541" t="s">
        <v>51</v>
      </c>
      <c r="D15" s="541" t="s">
        <v>51</v>
      </c>
      <c r="E15" s="541" t="s">
        <v>51</v>
      </c>
      <c r="F15" s="541" t="s">
        <v>51</v>
      </c>
      <c r="G15" s="783"/>
    </row>
    <row r="16" spans="1:7" ht="48" customHeight="1" thickBot="1">
      <c r="A16" s="492" t="s">
        <v>247</v>
      </c>
      <c r="B16" s="494">
        <v>0</v>
      </c>
      <c r="C16" s="494">
        <v>4215266</v>
      </c>
      <c r="D16" s="494">
        <v>1304280</v>
      </c>
      <c r="E16" s="494">
        <v>677532</v>
      </c>
      <c r="F16" s="495">
        <v>1303602</v>
      </c>
      <c r="G16" s="101">
        <f>C16+D16+E16+F16</f>
        <v>7500680</v>
      </c>
    </row>
    <row r="17" spans="1:7" ht="69" customHeight="1" thickBot="1">
      <c r="A17" s="492" t="s">
        <v>248</v>
      </c>
      <c r="B17" s="494">
        <v>0</v>
      </c>
      <c r="C17" s="494">
        <v>8923606</v>
      </c>
      <c r="D17" s="494">
        <v>6146940</v>
      </c>
      <c r="E17" s="494">
        <v>4917552</v>
      </c>
      <c r="F17" s="495">
        <v>4917550</v>
      </c>
      <c r="G17" s="101">
        <f>C17+D17+E17+F17</f>
        <v>24905648</v>
      </c>
    </row>
    <row r="18" spans="1:7" ht="12.75" customHeight="1">
      <c r="A18" s="776" t="s">
        <v>21</v>
      </c>
      <c r="B18" s="779">
        <f aca="true" t="shared" si="0" ref="B18:G18">SUM(B16:B17)</f>
        <v>0</v>
      </c>
      <c r="C18" s="779">
        <f t="shared" si="0"/>
        <v>13138872</v>
      </c>
      <c r="D18" s="779">
        <f t="shared" si="0"/>
        <v>7451220</v>
      </c>
      <c r="E18" s="779">
        <f t="shared" si="0"/>
        <v>5595084</v>
      </c>
      <c r="F18" s="779">
        <f t="shared" si="0"/>
        <v>6221152</v>
      </c>
      <c r="G18" s="779">
        <f t="shared" si="0"/>
        <v>32406328</v>
      </c>
    </row>
    <row r="19" spans="1:7" ht="14.25" customHeight="1">
      <c r="A19" s="777"/>
      <c r="B19" s="780"/>
      <c r="C19" s="780"/>
      <c r="D19" s="780"/>
      <c r="E19" s="780"/>
      <c r="F19" s="780"/>
      <c r="G19" s="780"/>
    </row>
    <row r="20" spans="1:7" ht="15" customHeight="1">
      <c r="A20" s="777"/>
      <c r="B20" s="780"/>
      <c r="C20" s="780"/>
      <c r="D20" s="780"/>
      <c r="E20" s="780"/>
      <c r="F20" s="780"/>
      <c r="G20" s="780"/>
    </row>
    <row r="21" spans="1:7" ht="15" customHeight="1" thickBot="1">
      <c r="A21" s="778"/>
      <c r="B21" s="781"/>
      <c r="C21" s="781"/>
      <c r="D21" s="781"/>
      <c r="E21" s="781"/>
      <c r="F21" s="781"/>
      <c r="G21" s="781"/>
    </row>
  </sheetData>
  <sheetProtection/>
  <mergeCells count="13">
    <mergeCell ref="A13:D13"/>
    <mergeCell ref="A12:B12"/>
    <mergeCell ref="G18:G21"/>
    <mergeCell ref="A4:G4"/>
    <mergeCell ref="A7:G7"/>
    <mergeCell ref="A8:G8"/>
    <mergeCell ref="A18:A21"/>
    <mergeCell ref="B18:B21"/>
    <mergeCell ref="C18:C21"/>
    <mergeCell ref="D18:D21"/>
    <mergeCell ref="E18:E21"/>
    <mergeCell ref="F18:F21"/>
    <mergeCell ref="G14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4"/>
  <sheetViews>
    <sheetView view="pageLayout" workbookViewId="0" topLeftCell="A1">
      <selection activeCell="E20" sqref="E20"/>
    </sheetView>
  </sheetViews>
  <sheetFormatPr defaultColWidth="9.140625" defaultRowHeight="12.75"/>
  <cols>
    <col min="1" max="1" width="30.00390625" style="0" customWidth="1"/>
    <col min="2" max="2" width="12.7109375" style="0" customWidth="1"/>
    <col min="3" max="3" width="7.421875" style="0" customWidth="1"/>
    <col min="4" max="4" width="9.8515625" style="0" customWidth="1"/>
    <col min="5" max="5" width="9.57421875" style="0" customWidth="1"/>
  </cols>
  <sheetData>
    <row r="5" spans="1:6" ht="12.75">
      <c r="A5" s="785" t="s">
        <v>111</v>
      </c>
      <c r="B5" s="786"/>
      <c r="C5" s="786"/>
      <c r="D5" s="786"/>
      <c r="E5" s="787"/>
      <c r="F5" s="787"/>
    </row>
    <row r="6" spans="1:6" ht="57.75" customHeight="1">
      <c r="A6" s="787"/>
      <c r="B6" s="787"/>
      <c r="C6" s="787"/>
      <c r="D6" s="787"/>
      <c r="E6" s="787"/>
      <c r="F6" s="787"/>
    </row>
    <row r="7" spans="1:6" ht="57.75" customHeight="1" thickBot="1">
      <c r="A7" s="546"/>
      <c r="B7" s="546"/>
      <c r="C7" s="546"/>
      <c r="D7" s="546"/>
      <c r="E7" s="546"/>
      <c r="F7" s="546"/>
    </row>
    <row r="8" spans="1:5" ht="54" customHeight="1" thickBot="1">
      <c r="A8" s="101"/>
      <c r="B8" s="547" t="s">
        <v>340</v>
      </c>
      <c r="C8" s="101"/>
      <c r="D8" s="101"/>
      <c r="E8" s="548" t="s">
        <v>218</v>
      </c>
    </row>
    <row r="9" spans="1:5" ht="24" customHeight="1" thickBot="1">
      <c r="A9" s="405" t="s">
        <v>99</v>
      </c>
      <c r="B9" s="406" t="s">
        <v>2</v>
      </c>
      <c r="C9" s="406"/>
      <c r="D9" s="406" t="s">
        <v>18</v>
      </c>
      <c r="E9" s="407"/>
    </row>
    <row r="10" spans="1:5" ht="40.5" customHeight="1" thickBot="1">
      <c r="A10" s="279" t="s">
        <v>242</v>
      </c>
      <c r="B10" s="624">
        <v>7500680</v>
      </c>
      <c r="C10" s="472"/>
      <c r="D10" s="472">
        <v>7500680</v>
      </c>
      <c r="E10" s="101"/>
    </row>
    <row r="11" spans="1:5" ht="40.5" customHeight="1" thickBot="1">
      <c r="A11" s="622" t="s">
        <v>243</v>
      </c>
      <c r="B11" s="624">
        <v>24905648</v>
      </c>
      <c r="C11" s="101"/>
      <c r="D11" s="101">
        <v>24905648</v>
      </c>
      <c r="E11" s="101"/>
    </row>
    <row r="12" spans="1:5" ht="52.5" customHeight="1" thickBot="1">
      <c r="A12" s="622" t="s">
        <v>338</v>
      </c>
      <c r="B12" s="625">
        <v>76631867</v>
      </c>
      <c r="C12" s="101"/>
      <c r="D12" s="623">
        <v>76631867</v>
      </c>
      <c r="E12" s="101"/>
    </row>
    <row r="13" spans="1:5" ht="42" customHeight="1" thickBot="1">
      <c r="A13" s="622" t="s">
        <v>339</v>
      </c>
      <c r="B13" s="625">
        <v>69080653</v>
      </c>
      <c r="C13" s="101"/>
      <c r="D13" s="623">
        <v>69080653</v>
      </c>
      <c r="E13" s="101"/>
    </row>
    <row r="14" spans="1:5" ht="27.75" customHeight="1" thickBot="1">
      <c r="A14" s="423" t="s">
        <v>217</v>
      </c>
      <c r="B14" s="626">
        <f>SUM(B10:B13)</f>
        <v>178118848</v>
      </c>
      <c r="C14" s="424"/>
      <c r="D14" s="424">
        <f>SUM(D10:D13)</f>
        <v>178118848</v>
      </c>
      <c r="E14" s="424"/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&amp;R4/2019. (II.26.) Kt.sz.rendelet 7. sz.melléklete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11"/>
    </row>
    <row r="3" spans="1:3" ht="12.75">
      <c r="A3" s="773" t="s">
        <v>366</v>
      </c>
      <c r="B3" s="773"/>
      <c r="C3" s="773"/>
    </row>
    <row r="4" spans="1:3" ht="12.75">
      <c r="A4" s="131"/>
      <c r="B4" s="131"/>
      <c r="C4" s="131"/>
    </row>
    <row r="5" spans="1:3" ht="12.75">
      <c r="A5" s="131"/>
      <c r="B5" s="131"/>
      <c r="C5" s="131"/>
    </row>
    <row r="6" spans="1:3" ht="12.75">
      <c r="A6" s="131"/>
      <c r="B6" s="131"/>
      <c r="C6" s="131"/>
    </row>
    <row r="7" ht="15.75">
      <c r="B7" s="8"/>
    </row>
    <row r="8" spans="1:3" ht="12.75" customHeight="1">
      <c r="A8" s="788" t="s">
        <v>52</v>
      </c>
      <c r="B8" s="788"/>
      <c r="C8" s="788"/>
    </row>
    <row r="9" spans="1:3" ht="12.75" customHeight="1">
      <c r="A9" s="788" t="s">
        <v>179</v>
      </c>
      <c r="B9" s="788"/>
      <c r="C9" s="788"/>
    </row>
    <row r="10" spans="1:3" ht="18.75" customHeight="1">
      <c r="A10" s="25"/>
      <c r="B10" s="788">
        <v>2019</v>
      </c>
      <c r="C10" s="788"/>
    </row>
    <row r="11" spans="1:3" ht="15.75" thickBot="1">
      <c r="A11" s="25"/>
      <c r="B11" s="16"/>
      <c r="C11" s="25"/>
    </row>
    <row r="12" spans="1:3" ht="15" thickBot="1">
      <c r="A12" s="25"/>
      <c r="B12" s="385" t="s">
        <v>345</v>
      </c>
      <c r="C12" s="132" t="s">
        <v>90</v>
      </c>
    </row>
    <row r="13" spans="1:3" ht="24.75" customHeight="1">
      <c r="A13" s="25"/>
      <c r="B13" s="631" t="s">
        <v>102</v>
      </c>
      <c r="C13" s="636">
        <f>C14+C15+C16+C17+C18+C19+C20</f>
        <v>25</v>
      </c>
    </row>
    <row r="14" spans="1:3" ht="30">
      <c r="A14" s="25"/>
      <c r="B14" s="283" t="s">
        <v>206</v>
      </c>
      <c r="C14" s="635">
        <v>1</v>
      </c>
    </row>
    <row r="15" spans="1:3" ht="22.5" customHeight="1">
      <c r="A15" s="25"/>
      <c r="B15" s="284" t="s">
        <v>207</v>
      </c>
      <c r="C15" s="635">
        <v>1</v>
      </c>
    </row>
    <row r="16" spans="1:3" ht="23.25" customHeight="1">
      <c r="A16" s="25"/>
      <c r="B16" s="283" t="s">
        <v>208</v>
      </c>
      <c r="C16" s="635">
        <v>1</v>
      </c>
    </row>
    <row r="17" spans="1:3" ht="24" customHeight="1">
      <c r="A17" s="25"/>
      <c r="B17" s="283" t="s">
        <v>93</v>
      </c>
      <c r="C17" s="635">
        <v>1</v>
      </c>
    </row>
    <row r="18" spans="1:3" ht="21.75" customHeight="1">
      <c r="A18" s="25"/>
      <c r="B18" s="283" t="s">
        <v>107</v>
      </c>
      <c r="C18" s="389">
        <v>19</v>
      </c>
    </row>
    <row r="19" spans="1:3" ht="21.75" customHeight="1">
      <c r="A19" s="25"/>
      <c r="B19" s="283" t="s">
        <v>156</v>
      </c>
      <c r="C19" s="390">
        <v>1</v>
      </c>
    </row>
    <row r="20" spans="1:3" ht="22.5" customHeight="1">
      <c r="A20" s="25"/>
      <c r="B20" s="283" t="s">
        <v>209</v>
      </c>
      <c r="C20" s="634">
        <v>1</v>
      </c>
    </row>
    <row r="21" spans="1:3" ht="19.5" customHeight="1">
      <c r="A21" s="25"/>
      <c r="B21" s="632" t="s">
        <v>323</v>
      </c>
      <c r="C21" s="633">
        <f>C22</f>
        <v>2</v>
      </c>
    </row>
    <row r="22" spans="1:3" ht="21" customHeight="1" thickBot="1">
      <c r="A22" s="25"/>
      <c r="B22" s="285" t="s">
        <v>346</v>
      </c>
      <c r="C22" s="286">
        <v>2</v>
      </c>
    </row>
    <row r="23" spans="1:3" ht="21.75" customHeight="1" thickBot="1">
      <c r="A23" s="25"/>
      <c r="B23" s="386" t="s">
        <v>21</v>
      </c>
      <c r="C23" s="637">
        <f>C13+C21</f>
        <v>27</v>
      </c>
    </row>
  </sheetData>
  <sheetProtection/>
  <mergeCells count="4">
    <mergeCell ref="A3:C3"/>
    <mergeCell ref="A8:C8"/>
    <mergeCell ref="A9:C9"/>
    <mergeCell ref="B10:C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L6" sqref="L6"/>
    </sheetView>
  </sheetViews>
  <sheetFormatPr defaultColWidth="9.140625" defaultRowHeight="12.75"/>
  <sheetData>
    <row r="3" spans="4:8" ht="12.75">
      <c r="D3" s="773" t="s">
        <v>367</v>
      </c>
      <c r="E3" s="789"/>
      <c r="F3" s="789"/>
      <c r="G3" s="789"/>
      <c r="H3" s="789"/>
    </row>
    <row r="6" ht="38.25" customHeight="1"/>
    <row r="7" spans="2:9" ht="12.75">
      <c r="B7" s="792" t="s">
        <v>113</v>
      </c>
      <c r="C7" s="792"/>
      <c r="D7" s="792"/>
      <c r="E7" s="792"/>
      <c r="F7" s="792"/>
      <c r="G7" s="792"/>
      <c r="H7" s="792"/>
      <c r="I7" s="792"/>
    </row>
    <row r="9" spans="2:9" ht="42.75" customHeight="1">
      <c r="B9" s="793">
        <v>2019</v>
      </c>
      <c r="C9" s="793"/>
      <c r="D9" s="793"/>
      <c r="E9" s="793"/>
      <c r="F9" s="793"/>
      <c r="G9" s="793"/>
      <c r="H9" s="793"/>
      <c r="I9" s="391" t="s">
        <v>218</v>
      </c>
    </row>
    <row r="10" spans="2:9" ht="12.75">
      <c r="B10" s="791" t="s">
        <v>109</v>
      </c>
      <c r="C10" s="791"/>
      <c r="D10" s="791"/>
      <c r="E10" s="791"/>
      <c r="F10" s="408"/>
      <c r="G10" s="409" t="s">
        <v>108</v>
      </c>
      <c r="H10" s="408"/>
      <c r="I10" s="409" t="s">
        <v>21</v>
      </c>
    </row>
    <row r="11" spans="2:9" ht="12.75">
      <c r="B11" s="98"/>
      <c r="C11" s="98"/>
      <c r="D11" s="98"/>
      <c r="E11" s="98"/>
      <c r="F11" s="98"/>
      <c r="G11" s="98"/>
      <c r="H11" s="98"/>
      <c r="I11" s="98"/>
    </row>
    <row r="12" spans="2:9" ht="12.75">
      <c r="B12" s="790"/>
      <c r="C12" s="790"/>
      <c r="D12" s="790"/>
      <c r="E12" s="790"/>
      <c r="F12" s="790"/>
      <c r="G12" s="98"/>
      <c r="H12" s="98"/>
      <c r="I12" s="98"/>
    </row>
    <row r="13" spans="2:9" ht="12.75">
      <c r="B13" s="790"/>
      <c r="C13" s="790"/>
      <c r="D13" s="790"/>
      <c r="E13" s="790"/>
      <c r="F13" s="98"/>
      <c r="G13" s="98"/>
      <c r="H13" s="98"/>
      <c r="I13" s="98"/>
    </row>
    <row r="14" spans="2:9" ht="12.75">
      <c r="B14" s="98"/>
      <c r="C14" s="98"/>
      <c r="D14" s="98"/>
      <c r="E14" s="98"/>
      <c r="F14" s="98"/>
      <c r="G14" s="98"/>
      <c r="H14" s="98"/>
      <c r="I14" s="98"/>
    </row>
    <row r="15" spans="2:9" ht="12.75">
      <c r="B15" s="790"/>
      <c r="C15" s="790"/>
      <c r="D15" s="790"/>
      <c r="E15" s="790"/>
      <c r="F15" s="790"/>
      <c r="G15" s="98"/>
      <c r="H15" s="98"/>
      <c r="I15" s="98"/>
    </row>
    <row r="16" spans="2:9" ht="12.75">
      <c r="B16" s="98"/>
      <c r="C16" s="98"/>
      <c r="D16" s="98"/>
      <c r="E16" s="98"/>
      <c r="F16" s="98"/>
      <c r="G16" s="98"/>
      <c r="H16" s="98"/>
      <c r="I16" s="98"/>
    </row>
    <row r="17" spans="2:9" ht="12.75">
      <c r="B17" s="98"/>
      <c r="C17" s="98"/>
      <c r="D17" s="98"/>
      <c r="E17" s="98"/>
      <c r="F17" s="98"/>
      <c r="G17" s="98"/>
      <c r="H17" s="98"/>
      <c r="I17" s="98"/>
    </row>
    <row r="18" spans="2:9" ht="12.75">
      <c r="B18" s="98"/>
      <c r="C18" s="98"/>
      <c r="D18" s="98"/>
      <c r="E18" s="98"/>
      <c r="F18" s="98"/>
      <c r="G18" s="98"/>
      <c r="H18" s="98"/>
      <c r="I18" s="98"/>
    </row>
    <row r="19" spans="2:9" ht="12.75">
      <c r="B19" s="98"/>
      <c r="C19" s="98"/>
      <c r="D19" s="98"/>
      <c r="E19" s="98"/>
      <c r="F19" s="98"/>
      <c r="G19" s="98"/>
      <c r="H19" s="98"/>
      <c r="I19" s="98"/>
    </row>
    <row r="20" spans="2:9" ht="12.75">
      <c r="B20" s="409" t="s">
        <v>110</v>
      </c>
      <c r="C20" s="409"/>
      <c r="D20" s="408"/>
      <c r="E20" s="408"/>
      <c r="F20" s="408"/>
      <c r="G20" s="409"/>
      <c r="H20" s="408"/>
      <c r="I20" s="409">
        <f>I12+I13+I15</f>
        <v>0</v>
      </c>
    </row>
  </sheetData>
  <sheetProtection/>
  <mergeCells count="7">
    <mergeCell ref="D3:H3"/>
    <mergeCell ref="B12:F12"/>
    <mergeCell ref="B15:F15"/>
    <mergeCell ref="B10:E10"/>
    <mergeCell ref="B13:E13"/>
    <mergeCell ref="B7:I7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2019-02-25T07:39:12Z</cp:lastPrinted>
  <dcterms:created xsi:type="dcterms:W3CDTF">2003-08-12T11:54:32Z</dcterms:created>
  <dcterms:modified xsi:type="dcterms:W3CDTF">2019-02-26T14:42:04Z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